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celecgob-my.sharepoint.com/personal/tatiana_bustamante_celec_gob_ec/Documents/Escritorio/CELEC SUR/PROCESOS/SAN ANTONIO - FISCA/MANIFESTACIÓN DE INTERÉS/"/>
    </mc:Choice>
  </mc:AlternateContent>
  <xr:revisionPtr revIDLastSave="4888" documentId="13_ncr:1_{56AF5415-BE79-4443-91F1-EDA24F513BE8}" xr6:coauthVersionLast="47" xr6:coauthVersionMax="47" xr10:uidLastSave="{251EE13D-ACA3-451D-9C71-3CD629BBA766}"/>
  <bookViews>
    <workbookView xWindow="-120" yWindow="-120" windowWidth="29040" windowHeight="15720" tabRatio="891" firstSheet="1" activeTab="1" xr2:uid="{00000000-000D-0000-FFFF-FFFF00000000}"/>
  </bookViews>
  <sheets>
    <sheet name="Datos" sheetId="14" r:id="rId1"/>
    <sheet name="FORMULARIO" sheetId="1" r:id="rId2"/>
    <sheet name="CRONOGRAMA PERSONAL" sheetId="21" r:id="rId3"/>
    <sheet name="REMUNERACIONES PERSONAL TEC" sheetId="2" r:id="rId4"/>
    <sheet name="REMUNERACIONES PERSONAL ADM" sheetId="3" r:id="rId5"/>
    <sheet name="BENEFICIO O CARGAS SOCIALES" sheetId="4" r:id="rId6"/>
    <sheet name="VIAJES Y VIATICOS" sheetId="12" r:id="rId7"/>
    <sheet name="ARRENDAMIENTOS Y ALQUILER VEH" sheetId="17" r:id="rId8"/>
    <sheet name="SUBCONTRATOS Y SERVICIOS" sheetId="11" r:id="rId9"/>
    <sheet name="ANEXO SYS" sheetId="20" r:id="rId10"/>
    <sheet name="ANEXO LAB" sheetId="22" r:id="rId11"/>
    <sheet name="ARRENDAMIENTOS Y ALQ EQUIPOS" sheetId="8" r:id="rId12"/>
    <sheet name="SUMINISTRO DE MATERIALES" sheetId="18" r:id="rId13"/>
    <sheet name="REPRODUCCIONES Y PUBLICACIONES" sheetId="19" r:id="rId14"/>
    <sheet name="COSTOS INDIRECTOS - GG" sheetId="24" r:id="rId15"/>
    <sheet name="UTILIDAD EMPRESARIAL" sheetId="23" r:id="rId16"/>
  </sheets>
  <definedNames>
    <definedName name="_xlnm.Print_Area" localSheetId="10">'ANEXO LAB'!$A$1:$E$25</definedName>
    <definedName name="_xlnm.Print_Area" localSheetId="11">'ARRENDAMIENTOS Y ALQ EQUIPOS'!$A$1:$E$13</definedName>
    <definedName name="_xlnm.Print_Area" localSheetId="7">'ARRENDAMIENTOS Y ALQUILER VEH'!$A$1:$E$14</definedName>
    <definedName name="_xlnm.Print_Area" localSheetId="5">'BENEFICIO O CARGAS SOCIALES'!$B$1:$P$81</definedName>
    <definedName name="_xlnm.Print_Area" localSheetId="14">'COSTOS INDIRECTOS - GG'!$A$1:$E$22</definedName>
    <definedName name="_xlnm.Print_Area" localSheetId="1">FORMULARIO!$B$2:$I$38</definedName>
    <definedName name="_xlnm.Print_Area" localSheetId="4">'REMUNERACIONES PERSONAL ADM'!$A$1:$F$32</definedName>
    <definedName name="_xlnm.Print_Area" localSheetId="3">'REMUNERACIONES PERSONAL TEC'!$A$2:$F$72</definedName>
    <definedName name="_xlnm.Print_Area" localSheetId="13">'REPRODUCCIONES Y PUBLICACIONES'!$A$2:$E$17</definedName>
    <definedName name="_xlnm.Print_Area" localSheetId="8">'SUBCONTRATOS Y SERVICIOS'!$A$1:$E$16</definedName>
    <definedName name="_xlnm.Print_Area" localSheetId="12">'SUMINISTRO DE MATERIALES'!$A$1:$E$17</definedName>
    <definedName name="_xlnm.Print_Area" localSheetId="15">'UTILIDAD EMPRESARIAL'!$A$1:$C$15</definedName>
    <definedName name="_xlnm.Print_Area" localSheetId="6">'VIAJES Y VIATICOS'!$A$1:$F$57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75" i="21" l="1"/>
  <c r="BA75" i="21"/>
  <c r="BB74" i="21"/>
  <c r="BA74" i="21"/>
  <c r="BB73" i="21"/>
  <c r="BA73" i="21"/>
  <c r="BB72" i="21"/>
  <c r="BA72" i="21"/>
  <c r="BB71" i="21"/>
  <c r="BA71" i="21"/>
  <c r="BB70" i="21"/>
  <c r="BA70" i="21"/>
  <c r="AZ68" i="21"/>
  <c r="AY68" i="21"/>
  <c r="AX68" i="21"/>
  <c r="AW68" i="21"/>
  <c r="AV68" i="21"/>
  <c r="AU68" i="21"/>
  <c r="AZ67" i="21"/>
  <c r="AY67" i="21"/>
  <c r="AX67" i="21"/>
  <c r="AW67" i="21"/>
  <c r="AV67" i="21"/>
  <c r="AU67" i="21"/>
  <c r="AZ66" i="21"/>
  <c r="AY66" i="21"/>
  <c r="AX66" i="21"/>
  <c r="AW66" i="21"/>
  <c r="AV66" i="21"/>
  <c r="AU66" i="21"/>
  <c r="AZ65" i="21"/>
  <c r="AY65" i="21"/>
  <c r="AX65" i="21"/>
  <c r="AW65" i="21"/>
  <c r="AV65" i="21"/>
  <c r="AU65" i="21"/>
  <c r="AZ64" i="21"/>
  <c r="AY64" i="21"/>
  <c r="AX64" i="21"/>
  <c r="AW64" i="21"/>
  <c r="AV64" i="21"/>
  <c r="AU64" i="21"/>
  <c r="AZ63" i="21"/>
  <c r="AY63" i="21"/>
  <c r="AX63" i="21"/>
  <c r="AW63" i="21"/>
  <c r="AV63" i="21"/>
  <c r="AU63" i="21"/>
  <c r="AZ62" i="21"/>
  <c r="AY62" i="21"/>
  <c r="AX62" i="21"/>
  <c r="AW62" i="21"/>
  <c r="AV62" i="21"/>
  <c r="AU62" i="21"/>
  <c r="AZ61" i="21"/>
  <c r="AY61" i="21"/>
  <c r="AX61" i="21"/>
  <c r="AW61" i="21"/>
  <c r="AV61" i="21"/>
  <c r="AU61" i="21"/>
  <c r="AZ60" i="21"/>
  <c r="AY60" i="21"/>
  <c r="AX60" i="21"/>
  <c r="AW60" i="21"/>
  <c r="AV60" i="21"/>
  <c r="AU60" i="21"/>
  <c r="AZ59" i="21"/>
  <c r="AY59" i="21"/>
  <c r="AX59" i="21"/>
  <c r="AW59" i="21"/>
  <c r="AV59" i="21"/>
  <c r="AU59" i="21"/>
  <c r="AZ58" i="21"/>
  <c r="AY58" i="21"/>
  <c r="AX58" i="21"/>
  <c r="AW58" i="21"/>
  <c r="AV58" i="21"/>
  <c r="AU58" i="21"/>
  <c r="AT56" i="21"/>
  <c r="AS56" i="21"/>
  <c r="AR56" i="21"/>
  <c r="AQ56" i="21"/>
  <c r="AP56" i="21"/>
  <c r="AO56" i="21"/>
  <c r="AN56" i="21"/>
  <c r="AM56" i="21"/>
  <c r="AL56" i="21"/>
  <c r="AK56" i="21"/>
  <c r="AJ56" i="21"/>
  <c r="AI56" i="21"/>
  <c r="AH56" i="21"/>
  <c r="AG56" i="21"/>
  <c r="AF56" i="21"/>
  <c r="AE56" i="21"/>
  <c r="AD56" i="21"/>
  <c r="AC56" i="21"/>
  <c r="AB56" i="21"/>
  <c r="AA56" i="21"/>
  <c r="Z56" i="21"/>
  <c r="Y56" i="21"/>
  <c r="X56" i="21"/>
  <c r="W56" i="21"/>
  <c r="V56" i="21"/>
  <c r="U56" i="21"/>
  <c r="T56" i="21"/>
  <c r="S56" i="21"/>
  <c r="R56" i="21"/>
  <c r="Q56" i="21"/>
  <c r="P56" i="21"/>
  <c r="AT55" i="21"/>
  <c r="AS55" i="21"/>
  <c r="AR55" i="21"/>
  <c r="AQ55" i="21"/>
  <c r="AP55" i="21"/>
  <c r="AO55" i="21"/>
  <c r="AN55" i="21"/>
  <c r="AM55" i="21"/>
  <c r="AL55" i="21"/>
  <c r="AK55" i="21"/>
  <c r="AJ55" i="21"/>
  <c r="AI55" i="21"/>
  <c r="AH55" i="21"/>
  <c r="AG55" i="21"/>
  <c r="AF55" i="21"/>
  <c r="AE55" i="21"/>
  <c r="AD55" i="21"/>
  <c r="AC55" i="21"/>
  <c r="AB55" i="21"/>
  <c r="AA55" i="21"/>
  <c r="Z55" i="21"/>
  <c r="Y55" i="21"/>
  <c r="X55" i="21"/>
  <c r="W55" i="21"/>
  <c r="V55" i="21"/>
  <c r="U55" i="21"/>
  <c r="T55" i="21"/>
  <c r="S55" i="21"/>
  <c r="R55" i="21"/>
  <c r="Q55" i="21"/>
  <c r="P55" i="21"/>
  <c r="AT54" i="21"/>
  <c r="AS54" i="21"/>
  <c r="AR54" i="21"/>
  <c r="AQ54" i="21"/>
  <c r="AP54" i="21"/>
  <c r="AO54" i="21"/>
  <c r="AN54" i="21"/>
  <c r="AM54" i="21"/>
  <c r="AL54" i="21"/>
  <c r="AK54" i="21"/>
  <c r="AJ54" i="21"/>
  <c r="AI54" i="21"/>
  <c r="AH54" i="21"/>
  <c r="AG54" i="21"/>
  <c r="AF54" i="21"/>
  <c r="AE54" i="21"/>
  <c r="AD54" i="21"/>
  <c r="AC54" i="21"/>
  <c r="AB54" i="21"/>
  <c r="AA54" i="21"/>
  <c r="Z54" i="21"/>
  <c r="Y54" i="21"/>
  <c r="X54" i="21"/>
  <c r="W54" i="21"/>
  <c r="V54" i="21"/>
  <c r="U54" i="21"/>
  <c r="T54" i="21"/>
  <c r="S54" i="21"/>
  <c r="R54" i="21"/>
  <c r="Q54" i="21"/>
  <c r="P54" i="21"/>
  <c r="AT53" i="21"/>
  <c r="AS53" i="21"/>
  <c r="AR53" i="21"/>
  <c r="AQ53" i="21"/>
  <c r="AP53" i="21"/>
  <c r="AO53" i="21"/>
  <c r="AN53" i="21"/>
  <c r="AM53" i="21"/>
  <c r="AL53" i="21"/>
  <c r="AK53" i="21"/>
  <c r="AJ53" i="21"/>
  <c r="AI53" i="21"/>
  <c r="AH53" i="21"/>
  <c r="AG53" i="21"/>
  <c r="AF53" i="21"/>
  <c r="AE53" i="21"/>
  <c r="AD53" i="21"/>
  <c r="AC53" i="21"/>
  <c r="AB53" i="21"/>
  <c r="AA53" i="21"/>
  <c r="Z53" i="21"/>
  <c r="Y53" i="21"/>
  <c r="X53" i="21"/>
  <c r="W53" i="21"/>
  <c r="V53" i="21"/>
  <c r="U53" i="21"/>
  <c r="T53" i="21"/>
  <c r="S53" i="21"/>
  <c r="R53" i="21"/>
  <c r="Q53" i="21"/>
  <c r="P53" i="21"/>
  <c r="AT52" i="21"/>
  <c r="AS52" i="21"/>
  <c r="AR52" i="21"/>
  <c r="AQ52" i="21"/>
  <c r="AP52" i="21"/>
  <c r="AO52" i="21"/>
  <c r="AN52" i="21"/>
  <c r="AM52" i="21"/>
  <c r="AL52" i="21"/>
  <c r="AK52" i="21"/>
  <c r="AJ52" i="21"/>
  <c r="AI52" i="21"/>
  <c r="AH52" i="21"/>
  <c r="AG52" i="21"/>
  <c r="AF52" i="21"/>
  <c r="AE52" i="21"/>
  <c r="AD52" i="21"/>
  <c r="AC52" i="21"/>
  <c r="AB52" i="21"/>
  <c r="AA52" i="21"/>
  <c r="Z52" i="21"/>
  <c r="Y52" i="21"/>
  <c r="X52" i="21"/>
  <c r="W52" i="21"/>
  <c r="V52" i="21"/>
  <c r="U52" i="21"/>
  <c r="T52" i="21"/>
  <c r="S52" i="21"/>
  <c r="R52" i="21"/>
  <c r="Q52" i="21"/>
  <c r="P52" i="21"/>
  <c r="AT50" i="21"/>
  <c r="AS50" i="21"/>
  <c r="AR50" i="21"/>
  <c r="AQ50" i="21"/>
  <c r="AP50" i="21"/>
  <c r="AO50" i="21"/>
  <c r="AN50" i="21"/>
  <c r="AM50" i="21"/>
  <c r="AL50" i="21"/>
  <c r="AK50" i="21"/>
  <c r="AJ50" i="21"/>
  <c r="AI50" i="21"/>
  <c r="AH50" i="21"/>
  <c r="AG50" i="21"/>
  <c r="AF50" i="21"/>
  <c r="AE50" i="21"/>
  <c r="AD50" i="21"/>
  <c r="AC50" i="21"/>
  <c r="AB50" i="21"/>
  <c r="AA50" i="21"/>
  <c r="Z50" i="21"/>
  <c r="Y50" i="21"/>
  <c r="X50" i="21"/>
  <c r="W50" i="21"/>
  <c r="V50" i="21"/>
  <c r="U50" i="21"/>
  <c r="T50" i="21"/>
  <c r="S50" i="21"/>
  <c r="R50" i="21"/>
  <c r="AT49" i="21"/>
  <c r="AS49" i="21"/>
  <c r="AR49" i="21"/>
  <c r="AQ49" i="21"/>
  <c r="AP49" i="21"/>
  <c r="AO49" i="21"/>
  <c r="AN49" i="21"/>
  <c r="AM49" i="21"/>
  <c r="AL49" i="21"/>
  <c r="AK49" i="21"/>
  <c r="AJ49" i="21"/>
  <c r="AI49" i="21"/>
  <c r="AH49" i="21"/>
  <c r="AG49" i="21"/>
  <c r="AF49" i="21"/>
  <c r="AE49" i="21"/>
  <c r="AD49" i="21"/>
  <c r="AC49" i="21"/>
  <c r="AB49" i="21"/>
  <c r="AA49" i="21"/>
  <c r="Z49" i="21"/>
  <c r="Y49" i="21"/>
  <c r="X49" i="21"/>
  <c r="W49" i="21"/>
  <c r="V49" i="21"/>
  <c r="U49" i="21"/>
  <c r="T49" i="21"/>
  <c r="S49" i="21"/>
  <c r="R49" i="21"/>
  <c r="AT48" i="21"/>
  <c r="AS48" i="21"/>
  <c r="AR48" i="21"/>
  <c r="AQ48" i="21"/>
  <c r="AP48" i="21"/>
  <c r="AO48" i="21"/>
  <c r="AN48" i="21"/>
  <c r="AM48" i="21"/>
  <c r="AL48" i="21"/>
  <c r="AK48" i="21"/>
  <c r="AJ48" i="21"/>
  <c r="AI48" i="21"/>
  <c r="AH48" i="21"/>
  <c r="AG48" i="21"/>
  <c r="AF48" i="21"/>
  <c r="AE48" i="21"/>
  <c r="AD48" i="21"/>
  <c r="AC48" i="21"/>
  <c r="AB48" i="21"/>
  <c r="AA48" i="21"/>
  <c r="Z48" i="21"/>
  <c r="Y48" i="21"/>
  <c r="X48" i="21"/>
  <c r="W48" i="21"/>
  <c r="V48" i="21"/>
  <c r="U48" i="21"/>
  <c r="T48" i="21"/>
  <c r="S48" i="21"/>
  <c r="R48" i="21"/>
  <c r="AT47" i="21"/>
  <c r="AS47" i="21"/>
  <c r="AR47" i="21"/>
  <c r="AQ47" i="21"/>
  <c r="AP47" i="21"/>
  <c r="AO47" i="21"/>
  <c r="AN47" i="21"/>
  <c r="AM47" i="21"/>
  <c r="AL47" i="21"/>
  <c r="AK47" i="21"/>
  <c r="AJ47" i="21"/>
  <c r="AI47" i="21"/>
  <c r="AH47" i="21"/>
  <c r="AG47" i="21"/>
  <c r="AF47" i="21"/>
  <c r="AE47" i="21"/>
  <c r="AD47" i="21"/>
  <c r="AC47" i="21"/>
  <c r="AB47" i="21"/>
  <c r="AA47" i="21"/>
  <c r="Z47" i="21"/>
  <c r="Y47" i="21"/>
  <c r="X47" i="21"/>
  <c r="W47" i="21"/>
  <c r="V47" i="21"/>
  <c r="U47" i="21"/>
  <c r="T47" i="21"/>
  <c r="S47" i="21"/>
  <c r="R47" i="21"/>
  <c r="AT46" i="21"/>
  <c r="AS46" i="21"/>
  <c r="AR46" i="21"/>
  <c r="AQ46" i="21"/>
  <c r="AP46" i="21"/>
  <c r="AO46" i="21"/>
  <c r="AN46" i="21"/>
  <c r="AM46" i="21"/>
  <c r="AL46" i="21"/>
  <c r="AK46" i="21"/>
  <c r="AJ46" i="21"/>
  <c r="AI46" i="21"/>
  <c r="AH46" i="21"/>
  <c r="AG46" i="21"/>
  <c r="AF46" i="21"/>
  <c r="AE46" i="21"/>
  <c r="AD46" i="21"/>
  <c r="AC46" i="21"/>
  <c r="AB46" i="21"/>
  <c r="AA46" i="21"/>
  <c r="Z46" i="21"/>
  <c r="Y46" i="21"/>
  <c r="X46" i="21"/>
  <c r="W46" i="21"/>
  <c r="V46" i="21"/>
  <c r="U46" i="21"/>
  <c r="T46" i="21"/>
  <c r="S46" i="21"/>
  <c r="R46" i="21"/>
  <c r="AT45" i="21"/>
  <c r="AS45" i="21"/>
  <c r="AR45" i="21"/>
  <c r="AQ45" i="21"/>
  <c r="AP45" i="21"/>
  <c r="AO45" i="21"/>
  <c r="AN45" i="21"/>
  <c r="AM45" i="21"/>
  <c r="AL45" i="21"/>
  <c r="AK45" i="21"/>
  <c r="AJ45" i="21"/>
  <c r="AI45" i="21"/>
  <c r="AH45" i="21"/>
  <c r="AG45" i="21"/>
  <c r="AF45" i="21"/>
  <c r="AE45" i="21"/>
  <c r="AD45" i="21"/>
  <c r="AC45" i="21"/>
  <c r="AB45" i="21"/>
  <c r="AA45" i="21"/>
  <c r="Z45" i="21"/>
  <c r="Y45" i="21"/>
  <c r="X45" i="21"/>
  <c r="W45" i="21"/>
  <c r="V45" i="21"/>
  <c r="U45" i="21"/>
  <c r="T45" i="21"/>
  <c r="S45" i="21"/>
  <c r="R45" i="21"/>
  <c r="AT43" i="21"/>
  <c r="AS43" i="21"/>
  <c r="AR43" i="21"/>
  <c r="AQ43" i="21"/>
  <c r="AP43" i="21"/>
  <c r="AO43" i="21"/>
  <c r="AN43" i="21"/>
  <c r="AM43" i="21"/>
  <c r="AT42" i="21"/>
  <c r="AS42" i="21"/>
  <c r="AR42" i="21"/>
  <c r="AQ42" i="21"/>
  <c r="AP42" i="21"/>
  <c r="AO42" i="21"/>
  <c r="AN42" i="21"/>
  <c r="AM42" i="21"/>
  <c r="AT41" i="21"/>
  <c r="AS41" i="21"/>
  <c r="AR41" i="21"/>
  <c r="AQ41" i="21"/>
  <c r="AP41" i="21"/>
  <c r="AO41" i="21"/>
  <c r="AN41" i="21"/>
  <c r="AM41" i="21"/>
  <c r="AT39" i="21"/>
  <c r="AS39" i="21"/>
  <c r="AR39" i="21"/>
  <c r="AQ39" i="21"/>
  <c r="AP39" i="21"/>
  <c r="AO39" i="21"/>
  <c r="AN39" i="21"/>
  <c r="AM39" i="21"/>
  <c r="U39" i="21"/>
  <c r="T39" i="21"/>
  <c r="S39" i="21"/>
  <c r="R39" i="21"/>
  <c r="AT38" i="21"/>
  <c r="AS38" i="21"/>
  <c r="AR38" i="21"/>
  <c r="AQ38" i="21"/>
  <c r="AP38" i="21"/>
  <c r="AO38" i="21"/>
  <c r="AN38" i="21"/>
  <c r="AM38" i="21"/>
  <c r="AL38" i="21"/>
  <c r="AK38" i="21"/>
  <c r="AJ38" i="21"/>
  <c r="AI38" i="21"/>
  <c r="AH38" i="21"/>
  <c r="AG38" i="21"/>
  <c r="AF38" i="21"/>
  <c r="AE38" i="21"/>
  <c r="AD38" i="21"/>
  <c r="AC38" i="21"/>
  <c r="AB38" i="21"/>
  <c r="AA38" i="21"/>
  <c r="Z38" i="21"/>
  <c r="Y38" i="21"/>
  <c r="X38" i="21"/>
  <c r="W38" i="21"/>
  <c r="V38" i="21"/>
  <c r="U38" i="21"/>
  <c r="T38" i="21"/>
  <c r="S38" i="21"/>
  <c r="R38" i="21"/>
  <c r="AT37" i="21"/>
  <c r="AS37" i="21"/>
  <c r="AR37" i="21"/>
  <c r="AQ37" i="21"/>
  <c r="AP37" i="21"/>
  <c r="AO37" i="21"/>
  <c r="AN37" i="21"/>
  <c r="AM37" i="21"/>
  <c r="AL37" i="21"/>
  <c r="AK37" i="21"/>
  <c r="AJ37" i="21"/>
  <c r="AI37" i="21"/>
  <c r="AH37" i="21"/>
  <c r="AG37" i="21"/>
  <c r="AF37" i="21"/>
  <c r="AE37" i="21"/>
  <c r="AD37" i="21"/>
  <c r="AC37" i="21"/>
  <c r="AB37" i="21"/>
  <c r="AA37" i="21"/>
  <c r="Z37" i="21"/>
  <c r="Y37" i="21"/>
  <c r="X37" i="21"/>
  <c r="W37" i="21"/>
  <c r="V37" i="21"/>
  <c r="U37" i="21"/>
  <c r="T37" i="21"/>
  <c r="S37" i="21"/>
  <c r="R37" i="21"/>
  <c r="AT34" i="21"/>
  <c r="AS34" i="21"/>
  <c r="AR34" i="21"/>
  <c r="AQ34" i="21"/>
  <c r="AP34" i="21"/>
  <c r="AO34" i="21"/>
  <c r="AN34" i="21"/>
  <c r="AM34" i="21"/>
  <c r="AL34" i="21"/>
  <c r="AK34" i="21"/>
  <c r="AJ34" i="21"/>
  <c r="AI34" i="21"/>
  <c r="AH34" i="21"/>
  <c r="AG34" i="21"/>
  <c r="AF34" i="21"/>
  <c r="AE34" i="21"/>
  <c r="AD34" i="21"/>
  <c r="AC34" i="21"/>
  <c r="AB34" i="21"/>
  <c r="AA34" i="21"/>
  <c r="Z34" i="21"/>
  <c r="Y34" i="21"/>
  <c r="X34" i="21"/>
  <c r="W34" i="21"/>
  <c r="V34" i="21"/>
  <c r="U34" i="21"/>
  <c r="T34" i="21"/>
  <c r="S34" i="21"/>
  <c r="R34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AT31" i="21"/>
  <c r="AS31" i="21"/>
  <c r="AR31" i="21"/>
  <c r="AQ31" i="21"/>
  <c r="AP31" i="21"/>
  <c r="AO31" i="21"/>
  <c r="AN31" i="21"/>
  <c r="AM31" i="21"/>
  <c r="AT30" i="21"/>
  <c r="AS30" i="21"/>
  <c r="AR30" i="21"/>
  <c r="AQ30" i="21"/>
  <c r="AP30" i="21"/>
  <c r="AO30" i="21"/>
  <c r="AN30" i="21"/>
  <c r="AM30" i="21"/>
  <c r="AT29" i="21"/>
  <c r="AS29" i="21"/>
  <c r="AR29" i="21"/>
  <c r="AQ29" i="21"/>
  <c r="AP29" i="21"/>
  <c r="AO29" i="21"/>
  <c r="AN29" i="21"/>
  <c r="AM29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AC26" i="21"/>
  <c r="AB26" i="21"/>
  <c r="AA26" i="21"/>
  <c r="Z26" i="21"/>
  <c r="Y26" i="21"/>
  <c r="X26" i="21"/>
  <c r="W26" i="21"/>
  <c r="V26" i="21"/>
  <c r="AT25" i="21"/>
  <c r="AS25" i="21"/>
  <c r="AR25" i="21"/>
  <c r="AQ25" i="21"/>
  <c r="AP25" i="21"/>
  <c r="AO25" i="21"/>
  <c r="AN25" i="21"/>
  <c r="AM25" i="21"/>
  <c r="AL25" i="21"/>
  <c r="AK25" i="21"/>
  <c r="AJ25" i="21"/>
  <c r="AI25" i="21"/>
  <c r="AH25" i="21"/>
  <c r="AG25" i="21"/>
  <c r="AF25" i="21"/>
  <c r="AE25" i="21"/>
  <c r="AD25" i="21"/>
  <c r="AC25" i="21"/>
  <c r="AB25" i="21"/>
  <c r="AA25" i="21"/>
  <c r="Z25" i="21"/>
  <c r="Y25" i="21"/>
  <c r="X25" i="21"/>
  <c r="W25" i="21"/>
  <c r="V25" i="21"/>
  <c r="U25" i="21"/>
  <c r="T25" i="21"/>
  <c r="S25" i="21"/>
  <c r="R25" i="21"/>
  <c r="AT24" i="21"/>
  <c r="AS24" i="21"/>
  <c r="AR24" i="21"/>
  <c r="AQ24" i="21"/>
  <c r="AP24" i="21"/>
  <c r="AO24" i="21"/>
  <c r="AN24" i="21"/>
  <c r="AM24" i="21"/>
  <c r="AL24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AO23" i="21"/>
  <c r="AN23" i="21"/>
  <c r="AM23" i="21"/>
  <c r="AL23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AT22" i="21"/>
  <c r="AS22" i="21"/>
  <c r="AR22" i="21"/>
  <c r="AQ22" i="21"/>
  <c r="AP22" i="21"/>
  <c r="AO22" i="21"/>
  <c r="AN22" i="21"/>
  <c r="AM22" i="21"/>
  <c r="AL22" i="21"/>
  <c r="AK22" i="21"/>
  <c r="AJ22" i="21"/>
  <c r="AI22" i="21"/>
  <c r="AH22" i="21"/>
  <c r="AG22" i="21"/>
  <c r="AF22" i="21"/>
  <c r="AE22" i="21"/>
  <c r="AD22" i="21"/>
  <c r="AC22" i="21"/>
  <c r="AB22" i="21"/>
  <c r="AA22" i="21"/>
  <c r="Z22" i="21"/>
  <c r="Y22" i="21"/>
  <c r="X22" i="21"/>
  <c r="W22" i="21"/>
  <c r="V22" i="21"/>
  <c r="U20" i="21"/>
  <c r="T20" i="21"/>
  <c r="S20" i="21"/>
  <c r="R20" i="21"/>
  <c r="Q20" i="21"/>
  <c r="P20" i="21"/>
  <c r="U19" i="21"/>
  <c r="T19" i="21"/>
  <c r="S19" i="21"/>
  <c r="R19" i="21"/>
  <c r="Q19" i="21"/>
  <c r="P19" i="21"/>
  <c r="U18" i="21"/>
  <c r="T18" i="21"/>
  <c r="S18" i="21"/>
  <c r="R18" i="21"/>
  <c r="Q18" i="21"/>
  <c r="P18" i="21"/>
  <c r="U17" i="21"/>
  <c r="T17" i="21"/>
  <c r="S17" i="21"/>
  <c r="R17" i="21"/>
  <c r="Q17" i="21"/>
  <c r="P17" i="21"/>
  <c r="U16" i="21"/>
  <c r="T16" i="21"/>
  <c r="S16" i="21"/>
  <c r="R16" i="21"/>
  <c r="Q16" i="21"/>
  <c r="P16" i="21"/>
  <c r="U15" i="21"/>
  <c r="T15" i="21"/>
  <c r="S15" i="21"/>
  <c r="R15" i="21"/>
  <c r="Q15" i="21"/>
  <c r="P15" i="21"/>
  <c r="U14" i="21"/>
  <c r="T14" i="21"/>
  <c r="S14" i="21"/>
  <c r="R14" i="21"/>
  <c r="Q14" i="21"/>
  <c r="P14" i="21"/>
  <c r="U13" i="21"/>
  <c r="T13" i="21"/>
  <c r="S13" i="21"/>
  <c r="R13" i="21"/>
  <c r="Q13" i="21"/>
  <c r="P13" i="21"/>
  <c r="V12" i="21"/>
  <c r="U12" i="21"/>
  <c r="T12" i="21"/>
  <c r="S12" i="21"/>
  <c r="R12" i="21"/>
  <c r="Q12" i="21"/>
  <c r="P12" i="21"/>
  <c r="BB10" i="21"/>
  <c r="BA10" i="21"/>
  <c r="AZ10" i="21"/>
  <c r="AY10" i="21"/>
  <c r="AX10" i="21"/>
  <c r="AW10" i="21"/>
  <c r="AV10" i="21"/>
  <c r="AU10" i="21"/>
  <c r="AT10" i="21"/>
  <c r="AS10" i="21"/>
  <c r="AR10" i="21"/>
  <c r="AQ10" i="21"/>
  <c r="AP10" i="21"/>
  <c r="AO10" i="21"/>
  <c r="AN10" i="21"/>
  <c r="AM10" i="21"/>
  <c r="AL10" i="21"/>
  <c r="AK10" i="21"/>
  <c r="AJ10" i="21"/>
  <c r="AI10" i="21"/>
  <c r="AH10" i="21"/>
  <c r="AG10" i="21"/>
  <c r="AF10" i="21"/>
  <c r="AE10" i="21"/>
  <c r="AD10" i="21"/>
  <c r="AC10" i="21"/>
  <c r="AB10" i="21"/>
  <c r="AA10" i="21"/>
  <c r="Z10" i="21"/>
  <c r="Y10" i="21"/>
  <c r="X10" i="21"/>
  <c r="W10" i="21"/>
  <c r="V10" i="21"/>
  <c r="U10" i="21"/>
  <c r="T10" i="21"/>
  <c r="S10" i="21"/>
  <c r="R10" i="21"/>
  <c r="Q10" i="21"/>
  <c r="P10" i="21"/>
  <c r="BB9" i="21"/>
  <c r="BA9" i="21"/>
  <c r="AZ9" i="21"/>
  <c r="AY9" i="21"/>
  <c r="AX9" i="21"/>
  <c r="AW9" i="21"/>
  <c r="AV9" i="21"/>
  <c r="AU9" i="21"/>
  <c r="AT9" i="21"/>
  <c r="AS9" i="21"/>
  <c r="AR9" i="21"/>
  <c r="AQ9" i="21"/>
  <c r="AP9" i="21"/>
  <c r="AO9" i="21"/>
  <c r="AN9" i="21"/>
  <c r="AM9" i="21"/>
  <c r="AL9" i="21"/>
  <c r="AK9" i="21"/>
  <c r="AJ9" i="21"/>
  <c r="AI9" i="21"/>
  <c r="AH9" i="21"/>
  <c r="AG9" i="21"/>
  <c r="AF9" i="21"/>
  <c r="AE9" i="21"/>
  <c r="AD9" i="21"/>
  <c r="AC9" i="21"/>
  <c r="AB9" i="21"/>
  <c r="AA9" i="21"/>
  <c r="Z9" i="21"/>
  <c r="Y9" i="21"/>
  <c r="X9" i="21"/>
  <c r="W9" i="21"/>
  <c r="V9" i="21"/>
  <c r="U9" i="21"/>
  <c r="T9" i="21"/>
  <c r="S9" i="21"/>
  <c r="R9" i="21"/>
  <c r="Q9" i="21"/>
  <c r="P9" i="21"/>
  <c r="BB7" i="21"/>
  <c r="BA7" i="21"/>
  <c r="AZ7" i="21"/>
  <c r="AY7" i="21"/>
  <c r="AX7" i="21"/>
  <c r="AX76" i="21" s="1"/>
  <c r="AW7" i="21"/>
  <c r="AV7" i="21"/>
  <c r="AV76" i="21" s="1"/>
  <c r="AU7" i="21"/>
  <c r="AT7" i="21"/>
  <c r="AS7" i="21"/>
  <c r="AS76" i="21" s="1"/>
  <c r="AR7" i="21"/>
  <c r="AR76" i="21" s="1"/>
  <c r="AQ7" i="21"/>
  <c r="AQ76" i="21" s="1"/>
  <c r="AP7" i="21"/>
  <c r="AP76" i="21" s="1"/>
  <c r="AO7" i="21"/>
  <c r="AO76" i="21" s="1"/>
  <c r="AN7" i="21"/>
  <c r="AM7" i="21"/>
  <c r="AM76" i="21" s="1"/>
  <c r="AL7" i="21"/>
  <c r="AK7" i="21"/>
  <c r="AK76" i="21" s="1"/>
  <c r="AJ7" i="21"/>
  <c r="AI7" i="21"/>
  <c r="AH7" i="21"/>
  <c r="AG7" i="21"/>
  <c r="AF7" i="21"/>
  <c r="AE7" i="21"/>
  <c r="AD7" i="21"/>
  <c r="AD76" i="21" s="1"/>
  <c r="AC7" i="21"/>
  <c r="AC76" i="21" s="1"/>
  <c r="AB7" i="21"/>
  <c r="AB76" i="21" s="1"/>
  <c r="AA7" i="21"/>
  <c r="AA76" i="21" s="1"/>
  <c r="Z7" i="21"/>
  <c r="Z76" i="21" s="1"/>
  <c r="Y7" i="21"/>
  <c r="Y76" i="21" s="1"/>
  <c r="X7" i="21"/>
  <c r="W7" i="21"/>
  <c r="W76" i="21" s="1"/>
  <c r="V7" i="21"/>
  <c r="U7" i="21"/>
  <c r="U76" i="21" s="1"/>
  <c r="T7" i="21"/>
  <c r="S7" i="21"/>
  <c r="R7" i="21"/>
  <c r="Q7" i="21"/>
  <c r="P7" i="21"/>
  <c r="P76" i="21"/>
  <c r="P77" i="21" s="1"/>
  <c r="Q76" i="21"/>
  <c r="Q77" i="21" s="1"/>
  <c r="R76" i="21"/>
  <c r="S76" i="21"/>
  <c r="T76" i="21"/>
  <c r="V76" i="21"/>
  <c r="X76" i="21"/>
  <c r="AE76" i="21"/>
  <c r="AF76" i="21"/>
  <c r="AG76" i="21"/>
  <c r="AH76" i="21"/>
  <c r="AI76" i="21"/>
  <c r="AJ76" i="21"/>
  <c r="AL76" i="21"/>
  <c r="AN76" i="21"/>
  <c r="AU76" i="21"/>
  <c r="AW76" i="21"/>
  <c r="AY76" i="21"/>
  <c r="AZ76" i="21"/>
  <c r="R77" i="21"/>
  <c r="E25" i="22"/>
  <c r="E24" i="22"/>
  <c r="E23" i="22"/>
  <c r="E22" i="22"/>
  <c r="E21" i="22"/>
  <c r="C20" i="22"/>
  <c r="E20" i="22" s="1"/>
  <c r="E19" i="22"/>
  <c r="E18" i="22"/>
  <c r="E16" i="22"/>
  <c r="E15" i="22"/>
  <c r="E14" i="22"/>
  <c r="E13" i="22"/>
  <c r="E12" i="22"/>
  <c r="E11" i="22"/>
  <c r="E10" i="22"/>
  <c r="E9" i="22"/>
  <c r="E7" i="22"/>
  <c r="E6" i="22"/>
  <c r="M9" i="4"/>
  <c r="M11" i="4"/>
  <c r="M12" i="4"/>
  <c r="M14" i="4"/>
  <c r="M15" i="4"/>
  <c r="M16" i="4"/>
  <c r="M17" i="4"/>
  <c r="M18" i="4"/>
  <c r="M19" i="4"/>
  <c r="M20" i="4"/>
  <c r="M21" i="4"/>
  <c r="M22" i="4"/>
  <c r="M24" i="4"/>
  <c r="M25" i="4"/>
  <c r="M26" i="4"/>
  <c r="M27" i="4"/>
  <c r="M28" i="4"/>
  <c r="M29" i="4"/>
  <c r="M31" i="4"/>
  <c r="M32" i="4"/>
  <c r="M33" i="4"/>
  <c r="M35" i="4"/>
  <c r="M36" i="4"/>
  <c r="M39" i="4"/>
  <c r="M40" i="4"/>
  <c r="M41" i="4"/>
  <c r="M43" i="4"/>
  <c r="M44" i="4"/>
  <c r="M45" i="4"/>
  <c r="M47" i="4"/>
  <c r="M48" i="4"/>
  <c r="M50" i="4"/>
  <c r="M51" i="4"/>
  <c r="M52" i="4"/>
  <c r="M53" i="4"/>
  <c r="M55" i="4"/>
  <c r="M56" i="4"/>
  <c r="M57" i="4"/>
  <c r="M58" i="4"/>
  <c r="M59" i="4"/>
  <c r="M60" i="4"/>
  <c r="M61" i="4"/>
  <c r="M62" i="4"/>
  <c r="M63" i="4"/>
  <c r="M64" i="4"/>
  <c r="M65" i="4"/>
  <c r="M67" i="4"/>
  <c r="M68" i="4"/>
  <c r="M69" i="4"/>
  <c r="M70" i="4"/>
  <c r="M71" i="4"/>
  <c r="M72" i="4"/>
  <c r="E21" i="1"/>
  <c r="S77" i="21" l="1"/>
  <c r="T77" i="21" s="1"/>
  <c r="U77" i="21" s="1"/>
  <c r="V77" i="21" s="1"/>
  <c r="W77" i="21" s="1"/>
  <c r="X77" i="21" s="1"/>
  <c r="Y77" i="21" s="1"/>
  <c r="Z77" i="21" s="1"/>
  <c r="AA77" i="21" s="1"/>
  <c r="AB77" i="21" s="1"/>
  <c r="AC77" i="21" s="1"/>
  <c r="AD77" i="21" s="1"/>
  <c r="AE77" i="21" s="1"/>
  <c r="AF77" i="21" s="1"/>
  <c r="AG77" i="21" s="1"/>
  <c r="AH77" i="21" s="1"/>
  <c r="AI77" i="21" s="1"/>
  <c r="AJ77" i="21" s="1"/>
  <c r="AK77" i="21" s="1"/>
  <c r="AL77" i="21" s="1"/>
  <c r="AM77" i="21" s="1"/>
  <c r="AN77" i="21" s="1"/>
  <c r="AO77" i="21" s="1"/>
  <c r="AP77" i="21" s="1"/>
  <c r="AQ77" i="21" s="1"/>
  <c r="AR77" i="21" s="1"/>
  <c r="AS77" i="21" s="1"/>
  <c r="AU77" i="21" s="1"/>
  <c r="AV77" i="21" s="1"/>
  <c r="AW77" i="21" s="1"/>
  <c r="AX77" i="21" s="1"/>
  <c r="AY77" i="21" s="1"/>
  <c r="AZ77" i="21" s="1"/>
  <c r="E5" i="22"/>
  <c r="E8" i="22"/>
  <c r="E17" i="22"/>
  <c r="E26" i="22" s="1"/>
  <c r="A2" i="18"/>
  <c r="E8" i="17"/>
  <c r="E9" i="17"/>
  <c r="E7" i="17"/>
  <c r="A26" i="20" l="1"/>
  <c r="A25" i="20"/>
  <c r="A24" i="20"/>
  <c r="E31" i="20"/>
  <c r="E32" i="20"/>
  <c r="E13" i="20" l="1"/>
  <c r="E30" i="20"/>
  <c r="A2" i="11"/>
  <c r="A12" i="11"/>
  <c r="A11" i="11"/>
  <c r="A10" i="11"/>
  <c r="A9" i="11"/>
  <c r="A8" i="11"/>
  <c r="A7" i="11"/>
  <c r="E10" i="8"/>
  <c r="A2" i="17"/>
  <c r="E29" i="20"/>
  <c r="D41" i="12"/>
  <c r="E15" i="24"/>
  <c r="E24" i="1" s="1"/>
  <c r="A2" i="24"/>
  <c r="E7" i="18"/>
  <c r="A2" i="23"/>
  <c r="E33" i="20" l="1"/>
  <c r="D12" i="11" s="1"/>
  <c r="E12" i="11" s="1"/>
  <c r="E16" i="24"/>
  <c r="D25" i="20" l="1"/>
  <c r="E25" i="20" s="1"/>
  <c r="D24" i="20"/>
  <c r="E24" i="20" s="1"/>
  <c r="D26" i="20"/>
  <c r="E26" i="20" l="1"/>
  <c r="E27" i="20" s="1"/>
  <c r="D11" i="11" s="1"/>
  <c r="E11" i="11" s="1"/>
  <c r="F11" i="11" l="1"/>
  <c r="D23" i="12"/>
  <c r="F23" i="12" s="1"/>
  <c r="D30" i="12"/>
  <c r="F30" i="12" s="1"/>
  <c r="F41" i="12"/>
  <c r="D38" i="12"/>
  <c r="F38" i="12" s="1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D46" i="12"/>
  <c r="A2" i="8"/>
  <c r="A2" i="19"/>
  <c r="B53" i="4"/>
  <c r="B68" i="4"/>
  <c r="B69" i="4"/>
  <c r="B70" i="4"/>
  <c r="B71" i="4"/>
  <c r="B72" i="4"/>
  <c r="B66" i="4"/>
  <c r="B67" i="4"/>
  <c r="B63" i="4"/>
  <c r="B64" i="4"/>
  <c r="B65" i="4"/>
  <c r="B58" i="4"/>
  <c r="B59" i="4"/>
  <c r="B60" i="4"/>
  <c r="B61" i="4"/>
  <c r="B62" i="4"/>
  <c r="B51" i="4"/>
  <c r="B52" i="4"/>
  <c r="B54" i="4"/>
  <c r="B55" i="4"/>
  <c r="B56" i="4"/>
  <c r="B57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14" i="4"/>
  <c r="B15" i="4"/>
  <c r="B16" i="4"/>
  <c r="B17" i="4"/>
  <c r="B18" i="4"/>
  <c r="B19" i="4"/>
  <c r="B13" i="4"/>
  <c r="B12" i="4"/>
  <c r="B11" i="4"/>
  <c r="B10" i="4"/>
  <c r="B9" i="4"/>
  <c r="B8" i="4"/>
  <c r="B7" i="4"/>
  <c r="M75" i="21"/>
  <c r="M74" i="21"/>
  <c r="M73" i="21"/>
  <c r="M72" i="21"/>
  <c r="M71" i="21"/>
  <c r="M70" i="21"/>
  <c r="M68" i="21"/>
  <c r="M67" i="21"/>
  <c r="M66" i="21"/>
  <c r="M65" i="21"/>
  <c r="M64" i="21"/>
  <c r="M63" i="21"/>
  <c r="M62" i="21"/>
  <c r="M61" i="21"/>
  <c r="M60" i="21"/>
  <c r="M59" i="21"/>
  <c r="M58" i="21"/>
  <c r="M56" i="21"/>
  <c r="M55" i="21"/>
  <c r="M54" i="21"/>
  <c r="M53" i="21"/>
  <c r="M52" i="21"/>
  <c r="M50" i="21"/>
  <c r="M49" i="21"/>
  <c r="M48" i="21"/>
  <c r="M47" i="21"/>
  <c r="N47" i="21" s="1"/>
  <c r="M46" i="21"/>
  <c r="M45" i="21"/>
  <c r="M43" i="21"/>
  <c r="M42" i="21"/>
  <c r="M41" i="21"/>
  <c r="M39" i="21"/>
  <c r="M38" i="21"/>
  <c r="M37" i="21"/>
  <c r="M34" i="21"/>
  <c r="M33" i="21"/>
  <c r="M31" i="21"/>
  <c r="M30" i="21"/>
  <c r="M29" i="21"/>
  <c r="M27" i="21"/>
  <c r="M26" i="21"/>
  <c r="M25" i="21"/>
  <c r="M24" i="21"/>
  <c r="M23" i="21"/>
  <c r="M22" i="21"/>
  <c r="M20" i="21"/>
  <c r="M19" i="21"/>
  <c r="M18" i="21"/>
  <c r="M17" i="21"/>
  <c r="M16" i="21"/>
  <c r="M15" i="21"/>
  <c r="M14" i="21"/>
  <c r="M13" i="21"/>
  <c r="M12" i="21"/>
  <c r="M10" i="21"/>
  <c r="M9" i="21"/>
  <c r="M7" i="21"/>
  <c r="E48" i="2"/>
  <c r="C48" i="4" s="1"/>
  <c r="E47" i="2"/>
  <c r="C47" i="4" s="1"/>
  <c r="A60" i="2"/>
  <c r="E20" i="3"/>
  <c r="C72" i="4" s="1"/>
  <c r="E19" i="3"/>
  <c r="C71" i="4" s="1"/>
  <c r="E15" i="3"/>
  <c r="E16" i="3"/>
  <c r="C65" i="4" s="1"/>
  <c r="E14" i="3"/>
  <c r="C63" i="4" s="1"/>
  <c r="E9" i="3"/>
  <c r="C51" i="4" s="1"/>
  <c r="E10" i="3"/>
  <c r="C52" i="4" s="1"/>
  <c r="E11" i="3"/>
  <c r="C53" i="4" s="1"/>
  <c r="E8" i="3"/>
  <c r="C50" i="4" s="1"/>
  <c r="D15" i="3"/>
  <c r="F64" i="4" s="1"/>
  <c r="D16" i="3"/>
  <c r="F65" i="4" s="1"/>
  <c r="D14" i="3"/>
  <c r="F63" i="4" s="1"/>
  <c r="D20" i="3"/>
  <c r="F72" i="4" s="1"/>
  <c r="D19" i="3"/>
  <c r="F71" i="4" s="1"/>
  <c r="D9" i="3"/>
  <c r="F51" i="4" s="1"/>
  <c r="D10" i="3"/>
  <c r="F52" i="4" s="1"/>
  <c r="D11" i="3"/>
  <c r="F53" i="4" s="1"/>
  <c r="D8" i="3"/>
  <c r="F50" i="4" s="1"/>
  <c r="C20" i="3"/>
  <c r="E72" i="4" s="1"/>
  <c r="C19" i="3"/>
  <c r="E71" i="4" s="1"/>
  <c r="C15" i="3"/>
  <c r="E64" i="4" s="1"/>
  <c r="C16" i="3"/>
  <c r="E65" i="4" s="1"/>
  <c r="C14" i="3"/>
  <c r="E63" i="4" s="1"/>
  <c r="B20" i="3"/>
  <c r="D72" i="4" s="1"/>
  <c r="B19" i="3"/>
  <c r="D71" i="4" s="1"/>
  <c r="B15" i="3"/>
  <c r="D64" i="4" s="1"/>
  <c r="B16" i="3"/>
  <c r="D65" i="4" s="1"/>
  <c r="B14" i="3"/>
  <c r="D63" i="4" s="1"/>
  <c r="A19" i="3" a="1"/>
  <c r="A19" i="3" s="1"/>
  <c r="A18" i="3"/>
  <c r="A13" i="3"/>
  <c r="C9" i="3"/>
  <c r="E51" i="4" s="1"/>
  <c r="C10" i="3"/>
  <c r="E52" i="4" s="1"/>
  <c r="C11" i="3"/>
  <c r="C8" i="3"/>
  <c r="E50" i="4" s="1"/>
  <c r="B9" i="3"/>
  <c r="D51" i="4" s="1"/>
  <c r="B10" i="3"/>
  <c r="D52" i="4" s="1"/>
  <c r="B8" i="3"/>
  <c r="D50" i="4" s="1"/>
  <c r="E60" i="2"/>
  <c r="C68" i="4" s="1"/>
  <c r="E61" i="2"/>
  <c r="C69" i="4" s="1"/>
  <c r="E62" i="2"/>
  <c r="C70" i="4" s="1"/>
  <c r="E59" i="2"/>
  <c r="C67" i="4" s="1"/>
  <c r="D60" i="2"/>
  <c r="F68" i="4" s="1"/>
  <c r="D61" i="2"/>
  <c r="F69" i="4" s="1"/>
  <c r="D62" i="2"/>
  <c r="F70" i="4" s="1"/>
  <c r="D59" i="2"/>
  <c r="F67" i="4" s="1"/>
  <c r="E51" i="2"/>
  <c r="C56" i="4" s="1"/>
  <c r="E52" i="2"/>
  <c r="C57" i="4" s="1"/>
  <c r="E53" i="2"/>
  <c r="C58" i="4" s="1"/>
  <c r="E54" i="2"/>
  <c r="C59" i="4" s="1"/>
  <c r="E55" i="2"/>
  <c r="C60" i="4" s="1"/>
  <c r="E56" i="2"/>
  <c r="C61" i="4" s="1"/>
  <c r="E57" i="2"/>
  <c r="C62" i="4" s="1"/>
  <c r="E50" i="2"/>
  <c r="C55" i="4" s="1"/>
  <c r="D51" i="2"/>
  <c r="F56" i="4" s="1"/>
  <c r="D52" i="2"/>
  <c r="F57" i="4" s="1"/>
  <c r="D53" i="2"/>
  <c r="F58" i="4" s="1"/>
  <c r="D54" i="2"/>
  <c r="F59" i="4" s="1"/>
  <c r="D55" i="2"/>
  <c r="F60" i="4" s="1"/>
  <c r="D56" i="2"/>
  <c r="F61" i="4" s="1"/>
  <c r="D57" i="2"/>
  <c r="F62" i="4" s="1"/>
  <c r="D50" i="2"/>
  <c r="F55" i="4" s="1"/>
  <c r="D11" i="2"/>
  <c r="F11" i="4" s="1"/>
  <c r="E11" i="2"/>
  <c r="C11" i="4" s="1"/>
  <c r="D12" i="2"/>
  <c r="F12" i="4" s="1"/>
  <c r="E12" i="2"/>
  <c r="C12" i="4" s="1"/>
  <c r="D14" i="2"/>
  <c r="F14" i="4" s="1"/>
  <c r="E14" i="2"/>
  <c r="C14" i="4" s="1"/>
  <c r="D15" i="2"/>
  <c r="F15" i="4" s="1"/>
  <c r="E15" i="2"/>
  <c r="C15" i="4" s="1"/>
  <c r="D16" i="2"/>
  <c r="F16" i="4" s="1"/>
  <c r="E16" i="2"/>
  <c r="C16" i="4" s="1"/>
  <c r="D17" i="2"/>
  <c r="F17" i="4" s="1"/>
  <c r="E17" i="2"/>
  <c r="C17" i="4" s="1"/>
  <c r="D18" i="2"/>
  <c r="F18" i="4" s="1"/>
  <c r="E18" i="2"/>
  <c r="C18" i="4" s="1"/>
  <c r="D19" i="2"/>
  <c r="F19" i="4" s="1"/>
  <c r="E19" i="2"/>
  <c r="C19" i="4" s="1"/>
  <c r="D20" i="2"/>
  <c r="F20" i="4" s="1"/>
  <c r="E20" i="2"/>
  <c r="C20" i="4" s="1"/>
  <c r="D21" i="2"/>
  <c r="F21" i="4" s="1"/>
  <c r="E21" i="2"/>
  <c r="C21" i="4" s="1"/>
  <c r="D22" i="2"/>
  <c r="E22" i="2"/>
  <c r="C22" i="4" s="1"/>
  <c r="D24" i="2"/>
  <c r="F24" i="4" s="1"/>
  <c r="E24" i="2"/>
  <c r="C24" i="4" s="1"/>
  <c r="D25" i="2"/>
  <c r="F25" i="4" s="1"/>
  <c r="E25" i="2"/>
  <c r="C25" i="4" s="1"/>
  <c r="D26" i="2"/>
  <c r="F26" i="4" s="1"/>
  <c r="E26" i="2"/>
  <c r="C26" i="4" s="1"/>
  <c r="D27" i="2"/>
  <c r="F27" i="4" s="1"/>
  <c r="E27" i="2"/>
  <c r="C27" i="4" s="1"/>
  <c r="D28" i="2"/>
  <c r="F28" i="4" s="1"/>
  <c r="E28" i="2"/>
  <c r="C28" i="4" s="1"/>
  <c r="D29" i="2"/>
  <c r="F29" i="4" s="1"/>
  <c r="E29" i="2"/>
  <c r="C29" i="4" s="1"/>
  <c r="D31" i="2"/>
  <c r="F31" i="4" s="1"/>
  <c r="E31" i="2"/>
  <c r="C31" i="4" s="1"/>
  <c r="D32" i="2"/>
  <c r="F32" i="4" s="1"/>
  <c r="E32" i="2"/>
  <c r="C32" i="4" s="1"/>
  <c r="D33" i="2"/>
  <c r="F33" i="4" s="1"/>
  <c r="E33" i="2"/>
  <c r="C33" i="4" s="1"/>
  <c r="D35" i="2"/>
  <c r="F35" i="4" s="1"/>
  <c r="E35" i="2"/>
  <c r="C35" i="4" s="1"/>
  <c r="D36" i="2"/>
  <c r="E36" i="2"/>
  <c r="C36" i="4" s="1"/>
  <c r="D39" i="2"/>
  <c r="F39" i="4" s="1"/>
  <c r="E39" i="2"/>
  <c r="C39" i="4" s="1"/>
  <c r="D40" i="2"/>
  <c r="F40" i="4" s="1"/>
  <c r="E40" i="2"/>
  <c r="C40" i="4" s="1"/>
  <c r="D41" i="2"/>
  <c r="E41" i="2"/>
  <c r="C41" i="4" s="1"/>
  <c r="D43" i="2"/>
  <c r="F43" i="4" s="1"/>
  <c r="E43" i="2"/>
  <c r="C43" i="4" s="1"/>
  <c r="D44" i="2"/>
  <c r="F44" i="4" s="1"/>
  <c r="E44" i="2"/>
  <c r="C44" i="4" s="1"/>
  <c r="D45" i="2"/>
  <c r="F45" i="4" s="1"/>
  <c r="E45" i="2"/>
  <c r="C45" i="4" s="1"/>
  <c r="D47" i="2"/>
  <c r="F47" i="4" s="1"/>
  <c r="D48" i="2"/>
  <c r="F48" i="4" s="1"/>
  <c r="E9" i="2"/>
  <c r="C9" i="4" s="1"/>
  <c r="D9" i="2"/>
  <c r="F9" i="4" s="1"/>
  <c r="C60" i="2"/>
  <c r="E68" i="4" s="1"/>
  <c r="C61" i="2"/>
  <c r="C62" i="2"/>
  <c r="E70" i="4" s="1"/>
  <c r="C59" i="2"/>
  <c r="E67" i="4" s="1"/>
  <c r="C51" i="2"/>
  <c r="C52" i="2"/>
  <c r="E57" i="4" s="1"/>
  <c r="C53" i="2"/>
  <c r="E58" i="4" s="1"/>
  <c r="C54" i="2"/>
  <c r="E59" i="4" s="1"/>
  <c r="C55" i="2"/>
  <c r="E60" i="4" s="1"/>
  <c r="C56" i="2"/>
  <c r="C57" i="2"/>
  <c r="E62" i="4" s="1"/>
  <c r="C50" i="2"/>
  <c r="E55" i="4" s="1"/>
  <c r="B60" i="2"/>
  <c r="D68" i="4" s="1"/>
  <c r="B61" i="2"/>
  <c r="D69" i="4" s="1"/>
  <c r="B62" i="2"/>
  <c r="D70" i="4" s="1"/>
  <c r="B59" i="2"/>
  <c r="D67" i="4" s="1"/>
  <c r="B51" i="2"/>
  <c r="D56" i="4" s="1"/>
  <c r="B52" i="2"/>
  <c r="D57" i="4" s="1"/>
  <c r="B53" i="2"/>
  <c r="D58" i="4" s="1"/>
  <c r="B54" i="2"/>
  <c r="D59" i="4" s="1"/>
  <c r="B55" i="2"/>
  <c r="D60" i="4" s="1"/>
  <c r="B56" i="2"/>
  <c r="D61" i="4" s="1"/>
  <c r="B57" i="2"/>
  <c r="D62" i="4" s="1"/>
  <c r="B50" i="2"/>
  <c r="D55" i="4" s="1"/>
  <c r="C11" i="2"/>
  <c r="E11" i="4" s="1"/>
  <c r="C12" i="2"/>
  <c r="E12" i="4" s="1"/>
  <c r="C14" i="2"/>
  <c r="E14" i="4" s="1"/>
  <c r="C15" i="2"/>
  <c r="E15" i="4" s="1"/>
  <c r="C16" i="2"/>
  <c r="E16" i="4" s="1"/>
  <c r="C17" i="2"/>
  <c r="E17" i="4" s="1"/>
  <c r="C18" i="2"/>
  <c r="E18" i="4" s="1"/>
  <c r="C19" i="2"/>
  <c r="E19" i="4" s="1"/>
  <c r="C20" i="2"/>
  <c r="E20" i="4" s="1"/>
  <c r="C21" i="2"/>
  <c r="C22" i="2"/>
  <c r="E22" i="4" s="1"/>
  <c r="C24" i="2"/>
  <c r="E24" i="4" s="1"/>
  <c r="C25" i="2"/>
  <c r="E25" i="4" s="1"/>
  <c r="C26" i="2"/>
  <c r="E26" i="4" s="1"/>
  <c r="C27" i="2"/>
  <c r="E27" i="4" s="1"/>
  <c r="C28" i="2"/>
  <c r="E28" i="4" s="1"/>
  <c r="C29" i="2"/>
  <c r="E29" i="4" s="1"/>
  <c r="C31" i="2"/>
  <c r="C32" i="2"/>
  <c r="E32" i="4" s="1"/>
  <c r="C33" i="2"/>
  <c r="E33" i="4" s="1"/>
  <c r="C35" i="2"/>
  <c r="E35" i="4" s="1"/>
  <c r="C36" i="2"/>
  <c r="E36" i="4" s="1"/>
  <c r="C39" i="2"/>
  <c r="E39" i="4" s="1"/>
  <c r="C40" i="2"/>
  <c r="E40" i="4" s="1"/>
  <c r="C41" i="2"/>
  <c r="E41" i="4" s="1"/>
  <c r="C43" i="2"/>
  <c r="C44" i="2"/>
  <c r="E44" i="4" s="1"/>
  <c r="C45" i="2"/>
  <c r="E45" i="4" s="1"/>
  <c r="C47" i="2"/>
  <c r="E47" i="4" s="1"/>
  <c r="C48" i="2"/>
  <c r="C9" i="2"/>
  <c r="E9" i="4" s="1"/>
  <c r="B11" i="2"/>
  <c r="D11" i="4" s="1"/>
  <c r="B12" i="2"/>
  <c r="D12" i="4" s="1"/>
  <c r="B14" i="2"/>
  <c r="D14" i="4" s="1"/>
  <c r="B15" i="2"/>
  <c r="D15" i="4" s="1"/>
  <c r="B16" i="2"/>
  <c r="D16" i="4" s="1"/>
  <c r="B17" i="2"/>
  <c r="D17" i="4" s="1"/>
  <c r="B18" i="2"/>
  <c r="D18" i="4" s="1"/>
  <c r="B19" i="2"/>
  <c r="D19" i="4" s="1"/>
  <c r="B20" i="2"/>
  <c r="B21" i="2"/>
  <c r="D21" i="4" s="1"/>
  <c r="B22" i="2"/>
  <c r="D22" i="4" s="1"/>
  <c r="B24" i="2"/>
  <c r="D24" i="4" s="1"/>
  <c r="B25" i="2"/>
  <c r="D25" i="4" s="1"/>
  <c r="B26" i="2"/>
  <c r="D26" i="4" s="1"/>
  <c r="B27" i="2"/>
  <c r="D27" i="4" s="1"/>
  <c r="B28" i="2"/>
  <c r="D28" i="4" s="1"/>
  <c r="B29" i="2"/>
  <c r="D29" i="4" s="1"/>
  <c r="B31" i="2"/>
  <c r="D31" i="4" s="1"/>
  <c r="B32" i="2"/>
  <c r="D32" i="4" s="1"/>
  <c r="B33" i="2"/>
  <c r="D33" i="4" s="1"/>
  <c r="B35" i="2"/>
  <c r="D35" i="4" s="1"/>
  <c r="B36" i="2"/>
  <c r="D36" i="4" s="1"/>
  <c r="B39" i="2"/>
  <c r="D39" i="4" s="1"/>
  <c r="B40" i="2"/>
  <c r="D40" i="4" s="1"/>
  <c r="B41" i="2"/>
  <c r="D41" i="4" s="1"/>
  <c r="B43" i="2"/>
  <c r="D43" i="4" s="1"/>
  <c r="B44" i="2"/>
  <c r="D44" i="4" s="1"/>
  <c r="B45" i="2"/>
  <c r="D45" i="4" s="1"/>
  <c r="B9" i="2"/>
  <c r="D9" i="4" s="1"/>
  <c r="A2" i="2"/>
  <c r="A61" i="2"/>
  <c r="A62" i="2"/>
  <c r="A58" i="2"/>
  <c r="A59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9" i="2"/>
  <c r="A50" i="2"/>
  <c r="A51" i="2"/>
  <c r="A52" i="2"/>
  <c r="A53" i="2"/>
  <c r="A54" i="2"/>
  <c r="A55" i="2"/>
  <c r="A56" i="2"/>
  <c r="A57" i="2"/>
  <c r="A24" i="2"/>
  <c r="A25" i="2"/>
  <c r="A26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7" i="2"/>
  <c r="L76" i="21"/>
  <c r="J76" i="21"/>
  <c r="N56" i="21" l="1"/>
  <c r="O56" i="21" s="1"/>
  <c r="H25" i="4"/>
  <c r="G25" i="4"/>
  <c r="I25" i="4"/>
  <c r="L25" i="4"/>
  <c r="J25" i="4"/>
  <c r="K25" i="4"/>
  <c r="N25" i="4"/>
  <c r="H24" i="4"/>
  <c r="I24" i="4"/>
  <c r="J24" i="4"/>
  <c r="K24" i="4"/>
  <c r="L24" i="4"/>
  <c r="G24" i="4"/>
  <c r="N24" i="4"/>
  <c r="K63" i="4"/>
  <c r="G63" i="4"/>
  <c r="H63" i="4"/>
  <c r="I63" i="4"/>
  <c r="J63" i="4"/>
  <c r="L63" i="4"/>
  <c r="N63" i="4"/>
  <c r="L44" i="4"/>
  <c r="H44" i="4"/>
  <c r="G44" i="4"/>
  <c r="I44" i="4"/>
  <c r="J44" i="4"/>
  <c r="K44" i="4"/>
  <c r="N44" i="4"/>
  <c r="L32" i="4"/>
  <c r="G32" i="4"/>
  <c r="H32" i="4"/>
  <c r="I32" i="4"/>
  <c r="J32" i="4"/>
  <c r="K32" i="4"/>
  <c r="N32" i="4"/>
  <c r="H22" i="4"/>
  <c r="G22" i="4"/>
  <c r="L22" i="4"/>
  <c r="I22" i="4"/>
  <c r="K22" i="4"/>
  <c r="J22" i="4"/>
  <c r="N22" i="4"/>
  <c r="H14" i="4"/>
  <c r="G14" i="4"/>
  <c r="L14" i="4"/>
  <c r="I14" i="4"/>
  <c r="J14" i="4"/>
  <c r="K14" i="4"/>
  <c r="N14" i="4"/>
  <c r="H61" i="4"/>
  <c r="K61" i="4"/>
  <c r="G61" i="4"/>
  <c r="L61" i="4"/>
  <c r="I61" i="4"/>
  <c r="J61" i="4"/>
  <c r="N61" i="4"/>
  <c r="G65" i="4"/>
  <c r="H65" i="4"/>
  <c r="I65" i="4"/>
  <c r="J65" i="4"/>
  <c r="K65" i="4"/>
  <c r="L65" i="4"/>
  <c r="N65" i="4"/>
  <c r="L70" i="4"/>
  <c r="G70" i="4"/>
  <c r="H70" i="4"/>
  <c r="I70" i="4"/>
  <c r="K70" i="4"/>
  <c r="J70" i="4"/>
  <c r="N70" i="4"/>
  <c r="H35" i="4"/>
  <c r="G35" i="4"/>
  <c r="L35" i="4"/>
  <c r="I35" i="4"/>
  <c r="J35" i="4"/>
  <c r="K35" i="4"/>
  <c r="N35" i="4"/>
  <c r="H33" i="4"/>
  <c r="I33" i="4"/>
  <c r="J33" i="4"/>
  <c r="G33" i="4"/>
  <c r="K33" i="4"/>
  <c r="L33" i="4"/>
  <c r="N33" i="4"/>
  <c r="H60" i="4"/>
  <c r="I60" i="4"/>
  <c r="J60" i="4"/>
  <c r="K60" i="4"/>
  <c r="L60" i="4"/>
  <c r="N60" i="4"/>
  <c r="G60" i="4"/>
  <c r="L59" i="4"/>
  <c r="G59" i="4"/>
  <c r="H59" i="4"/>
  <c r="I59" i="4"/>
  <c r="J59" i="4"/>
  <c r="K59" i="4"/>
  <c r="N59" i="4"/>
  <c r="H71" i="4"/>
  <c r="I71" i="4"/>
  <c r="J71" i="4"/>
  <c r="K71" i="4"/>
  <c r="L71" i="4"/>
  <c r="N71" i="4"/>
  <c r="G71" i="4"/>
  <c r="H58" i="4"/>
  <c r="I58" i="4"/>
  <c r="J58" i="4"/>
  <c r="K58" i="4"/>
  <c r="L58" i="4"/>
  <c r="N58" i="4"/>
  <c r="G58" i="4"/>
  <c r="K72" i="4"/>
  <c r="L72" i="4"/>
  <c r="G72" i="4"/>
  <c r="H72" i="4"/>
  <c r="I72" i="4"/>
  <c r="J72" i="4"/>
  <c r="N72" i="4"/>
  <c r="H45" i="4"/>
  <c r="I45" i="4"/>
  <c r="J45" i="4"/>
  <c r="K45" i="4"/>
  <c r="L45" i="4"/>
  <c r="N45" i="4"/>
  <c r="G45" i="4"/>
  <c r="G41" i="4"/>
  <c r="H41" i="4"/>
  <c r="I41" i="4"/>
  <c r="J41" i="4"/>
  <c r="K41" i="4"/>
  <c r="L41" i="4"/>
  <c r="N41" i="4"/>
  <c r="L29" i="4"/>
  <c r="H29" i="4"/>
  <c r="G29" i="4"/>
  <c r="I29" i="4"/>
  <c r="J29" i="4"/>
  <c r="K29" i="4"/>
  <c r="N29" i="4"/>
  <c r="L20" i="4"/>
  <c r="G20" i="4"/>
  <c r="H20" i="4"/>
  <c r="I20" i="4"/>
  <c r="J20" i="4"/>
  <c r="K20" i="4"/>
  <c r="N20" i="4"/>
  <c r="H11" i="4"/>
  <c r="L11" i="4"/>
  <c r="G11" i="4"/>
  <c r="I11" i="4"/>
  <c r="K11" i="4"/>
  <c r="J11" i="4"/>
  <c r="N11" i="4"/>
  <c r="H57" i="4"/>
  <c r="G57" i="4"/>
  <c r="I57" i="4"/>
  <c r="J57" i="4"/>
  <c r="K57" i="4"/>
  <c r="L57" i="4"/>
  <c r="N57" i="4"/>
  <c r="H9" i="4"/>
  <c r="I9" i="4"/>
  <c r="J9" i="4"/>
  <c r="K9" i="4"/>
  <c r="L9" i="4"/>
  <c r="N9" i="4"/>
  <c r="G9" i="4"/>
  <c r="H55" i="4"/>
  <c r="L55" i="4"/>
  <c r="G55" i="4"/>
  <c r="I55" i="4"/>
  <c r="J55" i="4"/>
  <c r="K55" i="4"/>
  <c r="N55" i="4"/>
  <c r="G68" i="4"/>
  <c r="H68" i="4"/>
  <c r="K68" i="4"/>
  <c r="L68" i="4"/>
  <c r="I68" i="4"/>
  <c r="J68" i="4"/>
  <c r="N68" i="4"/>
  <c r="G50" i="4"/>
  <c r="H50" i="4"/>
  <c r="I50" i="4"/>
  <c r="J50" i="4"/>
  <c r="K50" i="4"/>
  <c r="L50" i="4"/>
  <c r="N50" i="4"/>
  <c r="L16" i="4"/>
  <c r="G16" i="4"/>
  <c r="H16" i="4"/>
  <c r="I16" i="4"/>
  <c r="J16" i="4"/>
  <c r="K16" i="4"/>
  <c r="N16" i="4"/>
  <c r="H62" i="4"/>
  <c r="I62" i="4"/>
  <c r="J62" i="4"/>
  <c r="K62" i="4"/>
  <c r="L62" i="4"/>
  <c r="N62" i="4"/>
  <c r="G62" i="4"/>
  <c r="H31" i="4"/>
  <c r="I31" i="4"/>
  <c r="J31" i="4"/>
  <c r="K31" i="4"/>
  <c r="L31" i="4"/>
  <c r="N31" i="4"/>
  <c r="G31" i="4"/>
  <c r="H56" i="4"/>
  <c r="I56" i="4"/>
  <c r="J56" i="4"/>
  <c r="K56" i="4"/>
  <c r="L56" i="4"/>
  <c r="G56" i="4"/>
  <c r="N56" i="4"/>
  <c r="H40" i="4"/>
  <c r="I40" i="4"/>
  <c r="J40" i="4"/>
  <c r="K40" i="4"/>
  <c r="L40" i="4"/>
  <c r="N40" i="4"/>
  <c r="G40" i="4"/>
  <c r="H28" i="4"/>
  <c r="I28" i="4"/>
  <c r="J28" i="4"/>
  <c r="K28" i="4"/>
  <c r="L28" i="4"/>
  <c r="N28" i="4"/>
  <c r="G28" i="4"/>
  <c r="H48" i="4"/>
  <c r="I48" i="4"/>
  <c r="J48" i="4"/>
  <c r="G48" i="4"/>
  <c r="K48" i="4"/>
  <c r="L48" i="4"/>
  <c r="N48" i="4"/>
  <c r="H43" i="4"/>
  <c r="I43" i="4"/>
  <c r="J43" i="4"/>
  <c r="K43" i="4"/>
  <c r="L43" i="4"/>
  <c r="N43" i="4"/>
  <c r="G43" i="4"/>
  <c r="H12" i="4"/>
  <c r="I12" i="4"/>
  <c r="J12" i="4"/>
  <c r="K12" i="4"/>
  <c r="L12" i="4"/>
  <c r="N12" i="4"/>
  <c r="G12" i="4"/>
  <c r="H19" i="4"/>
  <c r="I19" i="4"/>
  <c r="J19" i="4"/>
  <c r="K19" i="4"/>
  <c r="L19" i="4"/>
  <c r="N19" i="4"/>
  <c r="G19" i="4"/>
  <c r="H39" i="4"/>
  <c r="G39" i="4"/>
  <c r="I39" i="4"/>
  <c r="J39" i="4"/>
  <c r="K39" i="4"/>
  <c r="L39" i="4"/>
  <c r="N39" i="4"/>
  <c r="G27" i="4"/>
  <c r="H27" i="4"/>
  <c r="L27" i="4"/>
  <c r="I27" i="4"/>
  <c r="K27" i="4"/>
  <c r="J27" i="4"/>
  <c r="N27" i="4"/>
  <c r="G18" i="4"/>
  <c r="H18" i="4"/>
  <c r="I18" i="4"/>
  <c r="K18" i="4"/>
  <c r="J18" i="4"/>
  <c r="L18" i="4"/>
  <c r="N18" i="4"/>
  <c r="H15" i="4"/>
  <c r="I15" i="4"/>
  <c r="J15" i="4"/>
  <c r="K15" i="4"/>
  <c r="L15" i="4"/>
  <c r="N15" i="4"/>
  <c r="G15" i="4"/>
  <c r="H69" i="4"/>
  <c r="I69" i="4"/>
  <c r="J69" i="4"/>
  <c r="K69" i="4"/>
  <c r="L69" i="4"/>
  <c r="G69" i="4"/>
  <c r="N69" i="4"/>
  <c r="H21" i="4"/>
  <c r="I21" i="4"/>
  <c r="J21" i="4"/>
  <c r="K21" i="4"/>
  <c r="L21" i="4"/>
  <c r="N21" i="4"/>
  <c r="G21" i="4"/>
  <c r="G47" i="4"/>
  <c r="H47" i="4"/>
  <c r="L47" i="4"/>
  <c r="I47" i="4"/>
  <c r="J47" i="4"/>
  <c r="K47" i="4"/>
  <c r="N47" i="4"/>
  <c r="H36" i="4"/>
  <c r="I36" i="4"/>
  <c r="J36" i="4"/>
  <c r="K36" i="4"/>
  <c r="L36" i="4"/>
  <c r="G36" i="4"/>
  <c r="N36" i="4"/>
  <c r="H26" i="4"/>
  <c r="I26" i="4"/>
  <c r="J26" i="4"/>
  <c r="K26" i="4"/>
  <c r="L26" i="4"/>
  <c r="N26" i="4"/>
  <c r="G26" i="4"/>
  <c r="H17" i="4"/>
  <c r="I17" i="4"/>
  <c r="J17" i="4"/>
  <c r="K17" i="4"/>
  <c r="L17" i="4"/>
  <c r="N17" i="4"/>
  <c r="G17" i="4"/>
  <c r="H67" i="4"/>
  <c r="I67" i="4"/>
  <c r="J67" i="4"/>
  <c r="K67" i="4"/>
  <c r="L67" i="4"/>
  <c r="G67" i="4"/>
  <c r="N67" i="4"/>
  <c r="H53" i="4"/>
  <c r="I53" i="4"/>
  <c r="J53" i="4"/>
  <c r="K53" i="4"/>
  <c r="L53" i="4"/>
  <c r="G53" i="4"/>
  <c r="N53" i="4"/>
  <c r="L52" i="4"/>
  <c r="G52" i="4"/>
  <c r="H52" i="4"/>
  <c r="I52" i="4"/>
  <c r="J52" i="4"/>
  <c r="K52" i="4"/>
  <c r="N52" i="4"/>
  <c r="H51" i="4"/>
  <c r="I51" i="4"/>
  <c r="J51" i="4"/>
  <c r="K51" i="4"/>
  <c r="L51" i="4"/>
  <c r="N51" i="4"/>
  <c r="G51" i="4"/>
  <c r="B12" i="12"/>
  <c r="F37" i="12"/>
  <c r="D37" i="12"/>
  <c r="F41" i="2"/>
  <c r="F51" i="2"/>
  <c r="F59" i="2"/>
  <c r="F41" i="4"/>
  <c r="F43" i="2"/>
  <c r="E43" i="4"/>
  <c r="F21" i="2"/>
  <c r="E21" i="4"/>
  <c r="F20" i="2"/>
  <c r="D20" i="4"/>
  <c r="F9" i="2"/>
  <c r="F61" i="2"/>
  <c r="E69" i="4"/>
  <c r="F56" i="2"/>
  <c r="E61" i="4"/>
  <c r="F31" i="2"/>
  <c r="E31" i="4"/>
  <c r="F15" i="3"/>
  <c r="C64" i="4"/>
  <c r="F48" i="2"/>
  <c r="E48" i="4"/>
  <c r="F11" i="3"/>
  <c r="E53" i="4"/>
  <c r="E56" i="4"/>
  <c r="F18" i="2"/>
  <c r="F36" i="2"/>
  <c r="F17" i="2"/>
  <c r="F39" i="2"/>
  <c r="F35" i="2"/>
  <c r="F16" i="2"/>
  <c r="F22" i="2"/>
  <c r="F55" i="2"/>
  <c r="F28" i="2"/>
  <c r="F22" i="4"/>
  <c r="F62" i="2"/>
  <c r="F19" i="3"/>
  <c r="F36" i="4"/>
  <c r="F27" i="2"/>
  <c r="F57" i="2"/>
  <c r="F53" i="2"/>
  <c r="F26" i="2"/>
  <c r="F52" i="2"/>
  <c r="F8" i="3"/>
  <c r="F12" i="2"/>
  <c r="F47" i="2"/>
  <c r="F25" i="2"/>
  <c r="F29" i="2"/>
  <c r="F11" i="2"/>
  <c r="F10" i="3"/>
  <c r="F16" i="3"/>
  <c r="F9" i="3"/>
  <c r="F32" i="2"/>
  <c r="F14" i="2"/>
  <c r="F44" i="2"/>
  <c r="F60" i="2"/>
  <c r="F40" i="2"/>
  <c r="F19" i="2"/>
  <c r="F54" i="2"/>
  <c r="F20" i="3"/>
  <c r="F33" i="2"/>
  <c r="F15" i="2"/>
  <c r="F50" i="2"/>
  <c r="F45" i="2"/>
  <c r="F24" i="2"/>
  <c r="E21" i="3"/>
  <c r="C73" i="4" l="1"/>
  <c r="H64" i="4"/>
  <c r="H73" i="4" s="1"/>
  <c r="I64" i="4"/>
  <c r="J64" i="4"/>
  <c r="K64" i="4"/>
  <c r="L64" i="4"/>
  <c r="N64" i="4"/>
  <c r="G64" i="4"/>
  <c r="O50" i="4"/>
  <c r="O21" i="4"/>
  <c r="Q21" i="4" s="1"/>
  <c r="O20" i="4"/>
  <c r="Q20" i="4" s="1"/>
  <c r="O65" i="4"/>
  <c r="Q65" i="4" s="1"/>
  <c r="O59" i="4"/>
  <c r="R59" i="4" s="1"/>
  <c r="N62" i="21" s="1"/>
  <c r="O62" i="21" s="1"/>
  <c r="O41" i="4"/>
  <c r="R41" i="4" s="1"/>
  <c r="N39" i="21" s="1"/>
  <c r="O39" i="21" s="1"/>
  <c r="O72" i="4"/>
  <c r="Q72" i="4" s="1"/>
  <c r="O15" i="4"/>
  <c r="Q15" i="4" s="1"/>
  <c r="O57" i="4"/>
  <c r="Q57" i="4" s="1"/>
  <c r="O45" i="4"/>
  <c r="Q45" i="4" s="1"/>
  <c r="O58" i="4"/>
  <c r="Q58" i="4" s="1"/>
  <c r="O11" i="4"/>
  <c r="O14" i="4"/>
  <c r="O51" i="4"/>
  <c r="Q51" i="4" s="1"/>
  <c r="O35" i="4"/>
  <c r="O33" i="4"/>
  <c r="O17" i="4"/>
  <c r="O52" i="4"/>
  <c r="O12" i="4"/>
  <c r="O69" i="4"/>
  <c r="O53" i="4"/>
  <c r="O18" i="4"/>
  <c r="O55" i="4"/>
  <c r="O67" i="4"/>
  <c r="O48" i="4"/>
  <c r="O16" i="4"/>
  <c r="O9" i="4"/>
  <c r="O43" i="4"/>
  <c r="O62" i="4"/>
  <c r="O70" i="4"/>
  <c r="O27" i="4"/>
  <c r="O63" i="4"/>
  <c r="O61" i="4"/>
  <c r="O44" i="4"/>
  <c r="O19" i="4"/>
  <c r="O25" i="4"/>
  <c r="O24" i="4"/>
  <c r="O68" i="4"/>
  <c r="O36" i="4"/>
  <c r="O40" i="4"/>
  <c r="O56" i="4"/>
  <c r="O60" i="4"/>
  <c r="O22" i="4"/>
  <c r="O47" i="4"/>
  <c r="I73" i="4"/>
  <c r="O71" i="4"/>
  <c r="O29" i="4"/>
  <c r="O31" i="4"/>
  <c r="O32" i="4"/>
  <c r="O39" i="4"/>
  <c r="O28" i="4"/>
  <c r="O26" i="4"/>
  <c r="M76" i="21"/>
  <c r="F63" i="2"/>
  <c r="R65" i="4" l="1"/>
  <c r="N68" i="21" s="1"/>
  <c r="O68" i="21" s="1"/>
  <c r="P59" i="4"/>
  <c r="P65" i="4"/>
  <c r="R15" i="4"/>
  <c r="N13" i="21" s="1"/>
  <c r="O13" i="21" s="1"/>
  <c r="P50" i="4"/>
  <c r="Q50" i="4"/>
  <c r="R21" i="4"/>
  <c r="N19" i="21" s="1"/>
  <c r="O19" i="21" s="1"/>
  <c r="R20" i="4"/>
  <c r="N18" i="21" s="1"/>
  <c r="O18" i="21" s="1"/>
  <c r="R58" i="4"/>
  <c r="N61" i="21" s="1"/>
  <c r="O61" i="21" s="1"/>
  <c r="P20" i="4"/>
  <c r="P57" i="4"/>
  <c r="P21" i="4"/>
  <c r="P41" i="4"/>
  <c r="R57" i="4"/>
  <c r="N60" i="21" s="1"/>
  <c r="O60" i="21" s="1"/>
  <c r="R45" i="4"/>
  <c r="N43" i="21" s="1"/>
  <c r="Q41" i="4"/>
  <c r="Q59" i="4"/>
  <c r="P45" i="4"/>
  <c r="R72" i="4"/>
  <c r="N75" i="21" s="1"/>
  <c r="O75" i="21" s="1"/>
  <c r="P72" i="4"/>
  <c r="P58" i="4"/>
  <c r="P15" i="4"/>
  <c r="R50" i="4"/>
  <c r="N48" i="21" s="1"/>
  <c r="O48" i="21" s="1"/>
  <c r="R19" i="4"/>
  <c r="N17" i="21" s="1"/>
  <c r="O17" i="21" s="1"/>
  <c r="P19" i="4"/>
  <c r="Q19" i="4"/>
  <c r="R16" i="4"/>
  <c r="N14" i="21" s="1"/>
  <c r="O14" i="21" s="1"/>
  <c r="P16" i="4"/>
  <c r="Q16" i="4"/>
  <c r="P67" i="4"/>
  <c r="R67" i="4"/>
  <c r="N70" i="21" s="1"/>
  <c r="O70" i="21" s="1"/>
  <c r="Q67" i="4"/>
  <c r="Q63" i="4"/>
  <c r="R63" i="4"/>
  <c r="N66" i="21" s="1"/>
  <c r="O66" i="21" s="1"/>
  <c r="P63" i="4"/>
  <c r="R55" i="4"/>
  <c r="N58" i="21" s="1"/>
  <c r="O58" i="21" s="1"/>
  <c r="P55" i="4"/>
  <c r="Q55" i="4"/>
  <c r="P27" i="4"/>
  <c r="R27" i="4"/>
  <c r="N25" i="21" s="1"/>
  <c r="O25" i="21" s="1"/>
  <c r="Q27" i="4"/>
  <c r="R18" i="4"/>
  <c r="N16" i="21" s="1"/>
  <c r="O16" i="21" s="1"/>
  <c r="P18" i="4"/>
  <c r="Q18" i="4"/>
  <c r="P47" i="4"/>
  <c r="R47" i="4"/>
  <c r="N45" i="21" s="1"/>
  <c r="O45" i="21" s="1"/>
  <c r="Q47" i="4"/>
  <c r="P70" i="4"/>
  <c r="R70" i="4"/>
  <c r="N73" i="21" s="1"/>
  <c r="O73" i="21" s="1"/>
  <c r="Q70" i="4"/>
  <c r="P53" i="4"/>
  <c r="R53" i="4"/>
  <c r="N55" i="21" s="1"/>
  <c r="O55" i="21" s="1"/>
  <c r="Q53" i="4"/>
  <c r="R62" i="4"/>
  <c r="N65" i="21" s="1"/>
  <c r="O65" i="21" s="1"/>
  <c r="P62" i="4"/>
  <c r="Q62" i="4"/>
  <c r="R43" i="4"/>
  <c r="N41" i="21" s="1"/>
  <c r="O41" i="21" s="1"/>
  <c r="P43" i="4"/>
  <c r="Q43" i="4"/>
  <c r="P28" i="4"/>
  <c r="R28" i="4"/>
  <c r="N26" i="21" s="1"/>
  <c r="O26" i="21" s="1"/>
  <c r="Q28" i="4"/>
  <c r="R22" i="4"/>
  <c r="N20" i="21" s="1"/>
  <c r="O20" i="21" s="1"/>
  <c r="P22" i="4"/>
  <c r="Q22" i="4"/>
  <c r="P51" i="4"/>
  <c r="R51" i="4"/>
  <c r="R39" i="4"/>
  <c r="N37" i="21" s="1"/>
  <c r="O37" i="21" s="1"/>
  <c r="P39" i="4"/>
  <c r="Q39" i="4"/>
  <c r="R60" i="4"/>
  <c r="N63" i="21" s="1"/>
  <c r="O63" i="21" s="1"/>
  <c r="P60" i="4"/>
  <c r="Q60" i="4"/>
  <c r="R14" i="4"/>
  <c r="N12" i="21" s="1"/>
  <c r="O12" i="21" s="1"/>
  <c r="P14" i="4"/>
  <c r="Q14" i="4"/>
  <c r="R61" i="4"/>
  <c r="N64" i="21" s="1"/>
  <c r="O64" i="21" s="1"/>
  <c r="P61" i="4"/>
  <c r="Q61" i="4"/>
  <c r="P12" i="4"/>
  <c r="R12" i="4"/>
  <c r="N10" i="21" s="1"/>
  <c r="O10" i="21" s="1"/>
  <c r="Q12" i="4"/>
  <c r="P52" i="4"/>
  <c r="R52" i="4"/>
  <c r="Q52" i="4"/>
  <c r="R40" i="4"/>
  <c r="N38" i="21" s="1"/>
  <c r="O38" i="21" s="1"/>
  <c r="P40" i="4"/>
  <c r="Q40" i="4"/>
  <c r="P69" i="4"/>
  <c r="R69" i="4"/>
  <c r="N72" i="21" s="1"/>
  <c r="O72" i="21" s="1"/>
  <c r="Q69" i="4"/>
  <c r="P26" i="4"/>
  <c r="R26" i="4"/>
  <c r="N24" i="21" s="1"/>
  <c r="O24" i="21" s="1"/>
  <c r="Q26" i="4"/>
  <c r="R35" i="4"/>
  <c r="N33" i="21" s="1"/>
  <c r="O33" i="21" s="1"/>
  <c r="P35" i="4"/>
  <c r="Q35" i="4"/>
  <c r="R56" i="4"/>
  <c r="N59" i="21" s="1"/>
  <c r="O59" i="21" s="1"/>
  <c r="P56" i="4"/>
  <c r="Q56" i="4"/>
  <c r="P11" i="4"/>
  <c r="R11" i="4"/>
  <c r="N9" i="21" s="1"/>
  <c r="O9" i="21" s="1"/>
  <c r="Q11" i="4"/>
  <c r="R32" i="4"/>
  <c r="N30" i="21" s="1"/>
  <c r="O30" i="21" s="1"/>
  <c r="P32" i="4"/>
  <c r="Q32" i="4"/>
  <c r="R36" i="4"/>
  <c r="N34" i="21" s="1"/>
  <c r="O34" i="21" s="1"/>
  <c r="P36" i="4"/>
  <c r="Q36" i="4"/>
  <c r="P31" i="4"/>
  <c r="R31" i="4"/>
  <c r="N29" i="21" s="1"/>
  <c r="O29" i="21" s="1"/>
  <c r="Q31" i="4"/>
  <c r="P68" i="4"/>
  <c r="R68" i="4"/>
  <c r="N71" i="21" s="1"/>
  <c r="O71" i="21" s="1"/>
  <c r="Q68" i="4"/>
  <c r="R17" i="4"/>
  <c r="N15" i="21" s="1"/>
  <c r="O15" i="21" s="1"/>
  <c r="P17" i="4"/>
  <c r="Q17" i="4"/>
  <c r="P29" i="4"/>
  <c r="R29" i="4"/>
  <c r="N27" i="21" s="1"/>
  <c r="O27" i="21" s="1"/>
  <c r="Q29" i="4"/>
  <c r="P24" i="4"/>
  <c r="R24" i="4"/>
  <c r="N22" i="21" s="1"/>
  <c r="O22" i="21" s="1"/>
  <c r="Q24" i="4"/>
  <c r="R33" i="4"/>
  <c r="N31" i="21" s="1"/>
  <c r="O31" i="21" s="1"/>
  <c r="P33" i="4"/>
  <c r="Q33" i="4"/>
  <c r="P71" i="4"/>
  <c r="R71" i="4"/>
  <c r="N74" i="21" s="1"/>
  <c r="Q71" i="4"/>
  <c r="P25" i="4"/>
  <c r="R25" i="4"/>
  <c r="N23" i="21" s="1"/>
  <c r="O23" i="21" s="1"/>
  <c r="Q25" i="4"/>
  <c r="R9" i="4"/>
  <c r="P9" i="4"/>
  <c r="Q9" i="4"/>
  <c r="R44" i="4"/>
  <c r="N42" i="21" s="1"/>
  <c r="O42" i="21" s="1"/>
  <c r="P44" i="4"/>
  <c r="Q44" i="4"/>
  <c r="P48" i="4"/>
  <c r="R48" i="4"/>
  <c r="Q48" i="4"/>
  <c r="O64" i="4"/>
  <c r="E20" i="20"/>
  <c r="E19" i="20"/>
  <c r="E16" i="20"/>
  <c r="E15" i="20"/>
  <c r="E14" i="20"/>
  <c r="E10" i="20"/>
  <c r="E7" i="20"/>
  <c r="E6" i="20"/>
  <c r="F46" i="12"/>
  <c r="D13" i="12"/>
  <c r="F13" i="12" s="1"/>
  <c r="N54" i="21" l="1"/>
  <c r="O54" i="21" s="1"/>
  <c r="N50" i="21"/>
  <c r="O50" i="21" s="1"/>
  <c r="N53" i="21"/>
  <c r="O53" i="21" s="1"/>
  <c r="N49" i="21"/>
  <c r="O49" i="21" s="1"/>
  <c r="O47" i="21"/>
  <c r="N46" i="21"/>
  <c r="O46" i="21" s="1"/>
  <c r="N7" i="21"/>
  <c r="O7" i="21" s="1"/>
  <c r="N52" i="21"/>
  <c r="O52" i="21" s="1"/>
  <c r="O43" i="21"/>
  <c r="E8" i="20"/>
  <c r="D7" i="11" s="1"/>
  <c r="E21" i="20"/>
  <c r="D10" i="11" s="1"/>
  <c r="E10" i="11" s="1"/>
  <c r="O74" i="21"/>
  <c r="P64" i="4"/>
  <c r="R64" i="4"/>
  <c r="N67" i="21" s="1"/>
  <c r="O67" i="21" s="1"/>
  <c r="Q64" i="4"/>
  <c r="E17" i="20"/>
  <c r="E11" i="20"/>
  <c r="D8" i="11" s="1"/>
  <c r="E8" i="11" s="1"/>
  <c r="R7" i="4" l="1"/>
  <c r="D9" i="11"/>
  <c r="E9" i="11" s="1"/>
  <c r="E34" i="20"/>
  <c r="O76" i="21"/>
  <c r="N76" i="21"/>
  <c r="F14" i="12" l="1"/>
  <c r="F15" i="12"/>
  <c r="F16" i="12"/>
  <c r="F17" i="12"/>
  <c r="F18" i="12"/>
  <c r="F19" i="12"/>
  <c r="F20" i="12"/>
  <c r="F21" i="12"/>
  <c r="F22" i="12"/>
  <c r="J27" i="12"/>
  <c r="J28" i="12"/>
  <c r="J29" i="12"/>
  <c r="J30" i="12"/>
  <c r="J31" i="12"/>
  <c r="J26" i="12"/>
  <c r="M14" i="12"/>
  <c r="L14" i="12"/>
  <c r="J14" i="12"/>
  <c r="B11" i="12"/>
  <c r="D10" i="12" s="1"/>
  <c r="F10" i="12" s="1"/>
  <c r="B9" i="12"/>
  <c r="D8" i="12" s="1"/>
  <c r="A2" i="12"/>
  <c r="A2" i="3"/>
  <c r="B2" i="4"/>
  <c r="D9" i="1"/>
  <c r="F14" i="3"/>
  <c r="F21" i="3" s="1"/>
  <c r="D7" i="12" l="1"/>
  <c r="F8" i="12"/>
  <c r="F7" i="12" s="1"/>
  <c r="E13" i="1"/>
  <c r="J32" i="12"/>
  <c r="N14" i="12"/>
  <c r="F48" i="12" l="1"/>
  <c r="E15" i="1" s="1"/>
  <c r="M73" i="4"/>
  <c r="E8" i="24" l="1"/>
  <c r="F8" i="24" s="1"/>
  <c r="A16" i="3"/>
  <c r="A15" i="3"/>
  <c r="A14" i="3"/>
  <c r="E7" i="19" l="1"/>
  <c r="E8" i="8"/>
  <c r="E9" i="8"/>
  <c r="E7" i="8" l="1"/>
  <c r="G73" i="4" l="1"/>
  <c r="K73" i="4"/>
  <c r="L73" i="4"/>
  <c r="J73" i="4"/>
  <c r="N73" i="4"/>
  <c r="O73" i="4" l="1"/>
  <c r="E8" i="19" l="1"/>
  <c r="E20" i="1" s="1"/>
  <c r="E8" i="18"/>
  <c r="E19" i="1" s="1"/>
  <c r="E7" i="11" l="1"/>
  <c r="E13" i="11" s="1"/>
  <c r="E10" i="17" l="1"/>
  <c r="E17" i="1" s="1"/>
  <c r="E11" i="8" l="1"/>
  <c r="E18" i="1" s="1"/>
  <c r="P73" i="4" l="1"/>
  <c r="E16" i="1"/>
  <c r="E14" i="1" l="1"/>
  <c r="E9" i="24" l="1"/>
  <c r="C7" i="24"/>
  <c r="E12" i="1"/>
  <c r="E10" i="24" l="1"/>
  <c r="E7" i="24"/>
  <c r="C7" i="23"/>
  <c r="C8" i="23" s="1"/>
  <c r="E25" i="1" s="1"/>
  <c r="E23" i="1" l="1"/>
  <c r="E22" i="1" s="1"/>
  <c r="E18" i="24"/>
  <c r="E2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tc={2BD4DB29-13C1-4E97-90DC-3949902B4BEB}</author>
    <author>tc={5D2E92FF-09DD-445B-B1F8-9E16389EA7D7}</author>
  </authors>
  <commentList>
    <comment ref="G32" authorId="0" shapeId="0" xr:uid="{2BD4DB29-13C1-4E97-90DC-3949902B4BE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VER TIEMPO DE PARTICIPACIÓN
</t>
      </text>
    </comment>
    <comment ref="G37" authorId="1" shapeId="0" xr:uid="{5D2E92FF-09DD-445B-B1F8-9E16389EA7D7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VER TIEMPO DE PARTICIPACIÓN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<sst xmlns="http://schemas.openxmlformats.org/spreadsheetml/2006/main" count="716" uniqueCount="350">
  <si>
    <t>CONCEPTO</t>
  </si>
  <si>
    <t>VALOR TOTAL</t>
  </si>
  <si>
    <t>No</t>
  </si>
  <si>
    <t>TIEMPO EN MESES</t>
  </si>
  <si>
    <t>SUELDO UNIFICADO (Dolares)</t>
  </si>
  <si>
    <t>MENSUAL</t>
  </si>
  <si>
    <t>TOTAL</t>
  </si>
  <si>
    <t>NOMBRES Y APELLIDOS</t>
  </si>
  <si>
    <t>CANTIDAD</t>
  </si>
  <si>
    <t>TOTAL CARGAS</t>
  </si>
  <si>
    <t>VALOR (DOLARES)</t>
  </si>
  <si>
    <t>UNITARIO</t>
  </si>
  <si>
    <t>SUBCONTRATOS Y SERVICIOS VARIOS</t>
  </si>
  <si>
    <t>UNIDAD</t>
  </si>
  <si>
    <t>TOTAL:</t>
  </si>
  <si>
    <t>VALOR</t>
  </si>
  <si>
    <t>US$</t>
  </si>
  <si>
    <t>VIAJES Y VIÁTICOS</t>
  </si>
  <si>
    <t>MES</t>
  </si>
  <si>
    <t>GLOBAL</t>
  </si>
  <si>
    <t>U</t>
  </si>
  <si>
    <t/>
  </si>
  <si>
    <t>PROYECTO:</t>
  </si>
  <si>
    <t>OFERENTE:</t>
  </si>
  <si>
    <t>LUGAR Y FECHA:</t>
  </si>
  <si>
    <t>SALARIO BÁSICO:</t>
  </si>
  <si>
    <t>FONDOS DE RESERVA</t>
  </si>
  <si>
    <t>%</t>
  </si>
  <si>
    <t>MESES</t>
  </si>
  <si>
    <t>PORCENTAJE DE PARTICIPACIÓN</t>
  </si>
  <si>
    <t>DESCRIPCIÓN</t>
  </si>
  <si>
    <t>SUELDO UNIFICADO (USD)</t>
  </si>
  <si>
    <t>1. COSTOS DIRECTOS</t>
  </si>
  <si>
    <t>Remuneraciones</t>
  </si>
  <si>
    <t>Beneficios o cargas sociales</t>
  </si>
  <si>
    <t>Viajes y viáticos</t>
  </si>
  <si>
    <t>Subcontratos y servicios varios</t>
  </si>
  <si>
    <t>Arrendamientos y alquileres de equipos e instalaciones</t>
  </si>
  <si>
    <t>Suministros y materiales</t>
  </si>
  <si>
    <t>Reproducciones, ediciones y publicaciones</t>
  </si>
  <si>
    <t>Otros</t>
  </si>
  <si>
    <t>4.- UTILIDAD EMPRESARIAL (Solo aplicable para firmas consultoras)</t>
  </si>
  <si>
    <t>ARRENDAMIENTOS Y ALQUILERES DE EQUIPOS E INSTALACIONES</t>
  </si>
  <si>
    <t>SUMINISTROS Y MATERIALES</t>
  </si>
  <si>
    <t>REPRODUCCIONES, EDICIONES Y PUBLICACIONES</t>
  </si>
  <si>
    <t>Especialista senior en Planificación, Programación y Costos</t>
  </si>
  <si>
    <t>Especialista senior Mecánico</t>
  </si>
  <si>
    <t>Especialista senior Eléctrico</t>
  </si>
  <si>
    <t>Especialista senior Electrónico</t>
  </si>
  <si>
    <t>Especialista medio en Medio Ambiente</t>
  </si>
  <si>
    <t>Especialista medio en Seguridad Industrial y Salud Ocupacional</t>
  </si>
  <si>
    <t>A.1 PERSONAL TÉCNICO PRINCIPAL</t>
  </si>
  <si>
    <t>A.1.1 Dirección</t>
  </si>
  <si>
    <t>A.1.2 Subdirección técnica</t>
  </si>
  <si>
    <t>A.1.3 Especialistas Revisión y aprobación de Diseños</t>
  </si>
  <si>
    <t xml:space="preserve">A.1.4 Especialistas Supervisión de Obra y Construcción </t>
  </si>
  <si>
    <t>Especialista senior Estructural</t>
  </si>
  <si>
    <t>Especialista senior Control de Calidad</t>
  </si>
  <si>
    <t>Especialista senior Diseño Vial</t>
  </si>
  <si>
    <t>A.1.5 Especialistas Supervisión de Equipamiento, Montaje y Operación</t>
  </si>
  <si>
    <t>A.1.6 Especialistas Supervisión Ambiente y Seguridad</t>
  </si>
  <si>
    <t xml:space="preserve">A.2.1 Obras Civiles: A cielo abierto, casa de máquinas, tubería de presión, subestación, línea de transmisión, vías, control de calidad </t>
  </si>
  <si>
    <t xml:space="preserve">Dibujante BIM - Civil </t>
  </si>
  <si>
    <t>Contador</t>
  </si>
  <si>
    <t xml:space="preserve">Secretaria Ejecutiva </t>
  </si>
  <si>
    <t>Topógrafo</t>
  </si>
  <si>
    <t>Cadenero</t>
  </si>
  <si>
    <t xml:space="preserve">Chofer </t>
  </si>
  <si>
    <t>SBU:</t>
  </si>
  <si>
    <t>IESS PATRONAL</t>
  </si>
  <si>
    <t>IECE</t>
  </si>
  <si>
    <t>SECAP</t>
  </si>
  <si>
    <t>VACACIONES</t>
  </si>
  <si>
    <t>DÉCIMO TERCERO</t>
  </si>
  <si>
    <t>DÉCIMO CUARTO</t>
  </si>
  <si>
    <t>BENEFICIOS O CARGAS SOCIALES DEL PERSONAL TÉCNICO</t>
  </si>
  <si>
    <t>SNU</t>
  </si>
  <si>
    <t>SUELDO</t>
  </si>
  <si>
    <t>TIEMPO PREVISTO</t>
  </si>
  <si>
    <t>IESS PERSONAL</t>
  </si>
  <si>
    <t>SUELDOS DEL PERSONAL ADMINISTRATIVO</t>
  </si>
  <si>
    <t>2. COSTOS INDIRECTOS O GASTOS GENERALES</t>
  </si>
  <si>
    <t xml:space="preserve"> </t>
  </si>
  <si>
    <t>ALIMENTACIÓN</t>
  </si>
  <si>
    <t>TRANSPORTE</t>
  </si>
  <si>
    <t>HOSPEJE</t>
  </si>
  <si>
    <t>DES</t>
  </si>
  <si>
    <t>ALM</t>
  </si>
  <si>
    <t>CEN</t>
  </si>
  <si>
    <t>AER</t>
  </si>
  <si>
    <t>TER</t>
  </si>
  <si>
    <t>uno por mes en ejecución + un mes en recepción prov - def.</t>
  </si>
  <si>
    <t>uno en los 6 meses de revisión por cada especialista o según necesidad de la consultora</t>
  </si>
  <si>
    <t>tres viajes por año  (cro/12=2.08) por cada especialista según necesidad de consultora</t>
  </si>
  <si>
    <t>se considera un conductor, y un viaje/viático por mes en ejecución + un mes en recepción prov - def.</t>
  </si>
  <si>
    <t>dos viajes por año  (cro/12=2.08) por cada especialista según necesidad de consultora</t>
  </si>
  <si>
    <t xml:space="preserve">(civiles y eléctricos 5) </t>
  </si>
  <si>
    <t>VALOR UNITARIO USD</t>
  </si>
  <si>
    <t>COSTO TOTAL USD</t>
  </si>
  <si>
    <t>COSTOS DIRECTOS MISCELÁNEOS (NOTA A)</t>
  </si>
  <si>
    <t>COSTOS DEL CONCURSO Y DEL CONTRATO</t>
  </si>
  <si>
    <t>Subtotal</t>
  </si>
  <si>
    <t>mes</t>
  </si>
  <si>
    <t>global</t>
  </si>
  <si>
    <t>Unidad</t>
  </si>
  <si>
    <t>GARANTÍAS</t>
  </si>
  <si>
    <t>SBU/12</t>
  </si>
  <si>
    <t>PARTICIPACIÓN DEL PERSONAL DE LA FISCALIZACIÓN</t>
  </si>
  <si>
    <t>REVISIÓN</t>
  </si>
  <si>
    <t>CONSTRUCCIÓN</t>
  </si>
  <si>
    <t>RECEPCIÓN PRO-DEFINITIVA</t>
  </si>
  <si>
    <t>Descripción del Puesto</t>
  </si>
  <si>
    <t>Nombre del Personal</t>
  </si>
  <si>
    <t>Descripción del Personal</t>
  </si>
  <si>
    <t>Cantidad</t>
  </si>
  <si>
    <t>Tiempo de Participación 
(Días)</t>
  </si>
  <si>
    <t>Remuneración Mensual</t>
  </si>
  <si>
    <t>Remuneración Total</t>
  </si>
  <si>
    <t>Beneficios Sociales</t>
  </si>
  <si>
    <t>Sueldo y Beneficios Sociales Totales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</si>
  <si>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</si>
  <si>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</si>
  <si>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</si>
  <si>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</si>
  <si>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</si>
  <si>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</si>
  <si>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</si>
  <si>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</si>
  <si>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</si>
  <si>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</si>
  <si>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</si>
  <si>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</si>
  <si>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mes 13</t>
  </si>
  <si>
    <t>mes 14</t>
  </si>
  <si>
    <t>mes 15</t>
  </si>
  <si>
    <t>mes 16</t>
  </si>
  <si>
    <t>mes 17</t>
  </si>
  <si>
    <t>mes 18</t>
  </si>
  <si>
    <t>mes 19</t>
  </si>
  <si>
    <t>mes 20</t>
  </si>
  <si>
    <t>mes 21</t>
  </si>
  <si>
    <t>mes 22</t>
  </si>
  <si>
    <t>mes 23</t>
  </si>
  <si>
    <t>mes 24</t>
  </si>
  <si>
    <t>mes 25</t>
  </si>
  <si>
    <t>mes 26</t>
  </si>
  <si>
    <t>mes 27</t>
  </si>
  <si>
    <t>mes 30</t>
  </si>
  <si>
    <t>mes 31</t>
  </si>
  <si>
    <t>mes 32</t>
  </si>
  <si>
    <t>mes 33</t>
  </si>
  <si>
    <t>mes 34</t>
  </si>
  <si>
    <t>Categoría/Área</t>
  </si>
  <si>
    <t>Lugar de Trabajo</t>
  </si>
  <si>
    <t>Nacionalidad</t>
  </si>
  <si>
    <t>Tipo Mano de Obra</t>
  </si>
  <si>
    <t>Ingeniería Civil</t>
  </si>
  <si>
    <t>Azogues/Cuenca</t>
  </si>
  <si>
    <t>Calificada</t>
  </si>
  <si>
    <t>Ingeniero Civil</t>
  </si>
  <si>
    <t>Ingeniero Mecánico</t>
  </si>
  <si>
    <t>Ingeniero Eléctrico</t>
  </si>
  <si>
    <t>Ingeniero Electrónico</t>
  </si>
  <si>
    <t>Ingeniero Ambiental</t>
  </si>
  <si>
    <t>Ingeniero Industrial / Civil / afines</t>
  </si>
  <si>
    <t>Sitio de construcción</t>
  </si>
  <si>
    <t>Ingeniero Geólogo</t>
  </si>
  <si>
    <t>A.2 PERSONAL TÉCNICO AUXILIAR</t>
  </si>
  <si>
    <t>A.2.3 Equipamiento, Montaje, Puesta en Operación</t>
  </si>
  <si>
    <t>A.2.4 Topografía</t>
  </si>
  <si>
    <t>Topógrafo 1</t>
  </si>
  <si>
    <t>Topógrafo 2</t>
  </si>
  <si>
    <t>Cadenero 1</t>
  </si>
  <si>
    <t>No Calificada</t>
  </si>
  <si>
    <t>Cadenero 2</t>
  </si>
  <si>
    <t>Cadenero 3</t>
  </si>
  <si>
    <t>Cadenero 4</t>
  </si>
  <si>
    <t>A.3 PERSONAL ADMINISTRATIVO</t>
  </si>
  <si>
    <t>Contabilidad</t>
  </si>
  <si>
    <t xml:space="preserve">Carreras Administrativas </t>
  </si>
  <si>
    <t>Servicios Generales</t>
  </si>
  <si>
    <t>Chofer 1</t>
  </si>
  <si>
    <t>TOTAL PARCIAL</t>
  </si>
  <si>
    <t>TOTAL ACUMULADO</t>
  </si>
  <si>
    <t xml:space="preserve">INFORME FINAL </t>
  </si>
  <si>
    <t>mes 35</t>
  </si>
  <si>
    <t>Jefe de Fiscalización Obra Civil</t>
  </si>
  <si>
    <t>Jefe de Fiscalización Electromecánico</t>
  </si>
  <si>
    <t>Ingeniero Civil/Electromecánico</t>
  </si>
  <si>
    <t>Especialista senior Vial</t>
  </si>
  <si>
    <t>SUBTOTAL CARGAS SOCIALES</t>
  </si>
  <si>
    <t>(ΣSCS/SNU)</t>
  </si>
  <si>
    <t>C. INFORME FINAL - RECEPCIÓN DEFINITIVA FISCALIZACIÓN</t>
  </si>
  <si>
    <t>B. PERSONAL PERÍODO RECEPCIÓN PROVISIONAL - DEFINITIVA OBRA</t>
  </si>
  <si>
    <t>Especialista senior Geólogo (Esp. Geotecnia)</t>
  </si>
  <si>
    <t>Especialista senior Planificación, Programación y Costos</t>
  </si>
  <si>
    <t>Especialista senior Diseños e Ingeniería de Integración</t>
  </si>
  <si>
    <t>Especialista senior Geología (Esp. Geotecnia)</t>
  </si>
  <si>
    <t>Especialista senior Diseño Estructural y Hormigones</t>
  </si>
  <si>
    <t>Especialista senior Diseño de Obras Hidráulicas (Hidroeléctricas)</t>
  </si>
  <si>
    <r>
      <t xml:space="preserve">Ingeniero </t>
    </r>
    <r>
      <rPr>
        <sz val="11"/>
        <color theme="1"/>
        <rFont val="Calibri"/>
        <family val="2"/>
        <scheme val="minor"/>
      </rPr>
      <t xml:space="preserve">Junior - </t>
    </r>
    <r>
      <rPr>
        <sz val="11"/>
        <color indexed="8"/>
        <rFont val="Calibri"/>
        <family val="2"/>
      </rPr>
      <t>Residente de Obra, Conducción - Vías - Control de calidad - Escombreras</t>
    </r>
  </si>
  <si>
    <r>
      <t>Ingeniero</t>
    </r>
    <r>
      <rPr>
        <sz val="11"/>
        <color theme="1"/>
        <rFont val="Calibri"/>
        <family val="2"/>
        <scheme val="minor"/>
      </rPr>
      <t xml:space="preserve"> Junior -</t>
    </r>
    <r>
      <rPr>
        <sz val="11"/>
        <color indexed="8"/>
        <rFont val="Calibri"/>
        <family val="2"/>
      </rPr>
      <t xml:space="preserve"> Residente de Obra, Tubería de presión - CDM - Control de calidad - Subestación - Escombreras</t>
    </r>
  </si>
  <si>
    <t>Ingeniero Junior - Residente Mecánico</t>
  </si>
  <si>
    <t xml:space="preserve">Ingeniero Junior - Residente Eléctrico </t>
  </si>
  <si>
    <t>Ingeniero Junior - Residente Electrónico</t>
  </si>
  <si>
    <t>Director de Fiscalización</t>
  </si>
  <si>
    <t>Ing. Civil / Técnico</t>
  </si>
  <si>
    <t>Administrativo/Ser. Generales</t>
  </si>
  <si>
    <t>Auxiliar Administrativo</t>
  </si>
  <si>
    <t>% CARGAS SOCIALES</t>
  </si>
  <si>
    <t>Arrendamientos y alquileres o depreciación y mantenimiento y operación de instalaciones y equipos, utilizados en forma permanente para el desarrollo de sus actividades</t>
  </si>
  <si>
    <t>TOTAL =</t>
  </si>
  <si>
    <t>los 3 técnicos, y dos viajes en el tiempo del cronograma por 5 días cada uno</t>
  </si>
  <si>
    <t>Descripción Ensayo</t>
  </si>
  <si>
    <t>Precio unitario</t>
  </si>
  <si>
    <t>Precio Total</t>
  </si>
  <si>
    <t>OBSERVACIONES</t>
  </si>
  <si>
    <t>Trabajos Topográficos</t>
  </si>
  <si>
    <t>Levantamiento topográfico a detalle</t>
  </si>
  <si>
    <t>Red de puntos GPS (incluye hito de hormigón, placa de identificación y monografía)</t>
  </si>
  <si>
    <t>u</t>
  </si>
  <si>
    <t>m</t>
  </si>
  <si>
    <t>Tomografía eléctrica, y correlación a un BM, incluye informe</t>
  </si>
  <si>
    <t>Ensayos de clasificación de suelos</t>
  </si>
  <si>
    <t>Ensayos próctor y CBR</t>
  </si>
  <si>
    <t>Ensayos Compresión Simple o Corte Directo</t>
  </si>
  <si>
    <t>Ensayos Triaxiales drenados y/o no drenados (σ3 &gt; 0)</t>
  </si>
  <si>
    <t>Calculados como un porcentaje sobre el total de los costos directos de los servicios específicos de  Fiscalización</t>
  </si>
  <si>
    <t>HONORARIOS O UTILIDAD EMPRESARIAL</t>
  </si>
  <si>
    <t>PORCENTAJE</t>
  </si>
  <si>
    <t>MONTO</t>
  </si>
  <si>
    <t>USD</t>
  </si>
  <si>
    <t>mes 29
1-11</t>
  </si>
  <si>
    <t>mes 29
12-30</t>
  </si>
  <si>
    <t xml:space="preserve">Sueldos, salarios y beneficios o cargas sociales del personal directivo y administrativo que desarrolle su actividad de manera permanente en la consultora; </t>
  </si>
  <si>
    <t>COSTOS INDIRECTOS O GASTOS GENERALES</t>
  </si>
  <si>
    <t>SUBTOTAL</t>
  </si>
  <si>
    <t>Mantenimiento y reparación de vehículos</t>
  </si>
  <si>
    <t>Combustible</t>
  </si>
  <si>
    <t>Porcentaje de sueldos y salarios personal técnico, auxiliar y administrativo de proyecto</t>
  </si>
  <si>
    <t>Porcentaje de cargas sociales personal técnico, auxiliar y administrativo de proyecto</t>
  </si>
  <si>
    <t>OFICINAS PROYECTO</t>
  </si>
  <si>
    <t>CAMPAMENTOS</t>
  </si>
  <si>
    <t>EQUIPO COMPUTACIONAL</t>
  </si>
  <si>
    <t xml:space="preserve">EQUIPO DE SEGURIDAD Y SALUD OCUPACIONAL </t>
  </si>
  <si>
    <t>Chofer</t>
  </si>
  <si>
    <t>AZOGUES ENERO 2026</t>
  </si>
  <si>
    <t>Preparación de la oferta</t>
  </si>
  <si>
    <t>Derechos notariales y copias de escrituras</t>
  </si>
  <si>
    <t>Servicios de alimentación en el sitio de obra</t>
  </si>
  <si>
    <t>GASTOS ALIMENTACIÓN</t>
  </si>
  <si>
    <t>Servicio telefónico</t>
  </si>
  <si>
    <t>Servicio de Internet</t>
  </si>
  <si>
    <t>Servicio Agua potable</t>
  </si>
  <si>
    <t>Servicio Eléctrico</t>
  </si>
  <si>
    <t>SERVICIOS BÁSICOS OFICINAS Y CAMPAMENTOS PROYECTO</t>
  </si>
  <si>
    <t>Pasajes aéreos internacionales</t>
  </si>
  <si>
    <t>Equipo de topografía y geodesia</t>
  </si>
  <si>
    <t>Equipo pruebas eléctricas/electromecánicas</t>
  </si>
  <si>
    <t xml:space="preserve">Exploración Geotécnica </t>
  </si>
  <si>
    <t>Ensayos de Laboratorio</t>
  </si>
  <si>
    <t>Fiel cumplimiento</t>
  </si>
  <si>
    <t>Anticipo</t>
  </si>
  <si>
    <t>INVESTIGACIONES DE CAMPO Y LABORATORIO*</t>
  </si>
  <si>
    <t>GASTOS COMPROBABLES Y REEMBOLSABLES*</t>
  </si>
  <si>
    <t>*NOTAS Y ACLARACIONES:</t>
  </si>
  <si>
    <t>Se pagarán las cantidades efectivamente realizadas de los rubros del capítulo ANEXO SYS y ANEXO LAB con los precios unitarios indicados.</t>
  </si>
  <si>
    <t>estructuras, vías, captación, conducción, escombrera, CDM</t>
  </si>
  <si>
    <t>Sondeos eléctricos verticales</t>
  </si>
  <si>
    <t>Vehículos camioneta 4x4</t>
  </si>
  <si>
    <t>mes 28</t>
  </si>
  <si>
    <t>ANEXO INVESTIGACIONES DE CAMPO Y LABORATORIO*</t>
  </si>
  <si>
    <t>Sísmica de refracción (Vp + Vs), incluye informe</t>
  </si>
  <si>
    <t>REMI + MASW (medición de velocidad de ondas superficiales de corte), incluye informe</t>
  </si>
  <si>
    <t>Ensayos de SPT (hasta 10 m de profundidad)</t>
  </si>
  <si>
    <t>TOTAL X MES</t>
  </si>
  <si>
    <t>REMUNERACIONES PERSONAL TÉCNICO</t>
  </si>
  <si>
    <t>PERSONAL MÍNIMO</t>
  </si>
  <si>
    <r>
      <t xml:space="preserve">NOTA:
</t>
    </r>
    <r>
      <rPr>
        <sz val="9"/>
        <color rgb="FF000000"/>
        <rFont val="Arial"/>
        <family val="2"/>
      </rPr>
      <t xml:space="preserve">Formato referencial </t>
    </r>
  </si>
  <si>
    <t>CANTIDAD REFERENCIAL</t>
  </si>
  <si>
    <t>Equipo para laboratorio de suelos - hormigones - geotecnia</t>
  </si>
  <si>
    <t>“FISCALIZACIÓN DE LA CONSTRUCCIÓN DE CASA DE MÁQUINAS, OBRAS CIVILES COMPLEMENTARIAS, MONTAJE ELECTROMECÁNICO, ELEMENTOS COMPLEMENTARIOS ELECTROMECÁNICOS, COMISIONAMIENTO Y PUESTA EN OPERACIÓN DE LA CENTRAL SAN ANTONIO”</t>
  </si>
  <si>
    <r>
      <rPr>
        <b/>
        <sz val="10"/>
        <rFont val="Arial"/>
        <family val="2"/>
      </rPr>
      <t xml:space="preserve">PLAZO DE EJECUCIÓN: </t>
    </r>
    <r>
      <rPr>
        <sz val="10"/>
        <color rgb="FFFF0000"/>
        <rFont val="Arial"/>
        <family val="2"/>
      </rPr>
      <t xml:space="preserve"> xxx DÍAS</t>
    </r>
  </si>
  <si>
    <t>CPC</t>
  </si>
  <si>
    <t xml:space="preserve">DESCRIPCIÓN </t>
  </si>
  <si>
    <t>CANT.</t>
  </si>
  <si>
    <t>UNIDAD DE MEDIDA</t>
  </si>
  <si>
    <t>PRECIO UNITARIO</t>
  </si>
  <si>
    <t>PRECIO TOTAL</t>
  </si>
  <si>
    <t> 1</t>
  </si>
  <si>
    <t> u</t>
  </si>
  <si>
    <t>TOTAL SIN IVA</t>
  </si>
  <si>
    <t> 839900111</t>
  </si>
  <si>
    <t>FIRMA DEL OFERENTE</t>
  </si>
  <si>
    <t>mes 36
1 -5</t>
  </si>
  <si>
    <t>Tiempo de Participación Referencial (Meses)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</si>
  <si>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</si>
  <si>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</si>
  <si>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</si>
  <si>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</si>
  <si>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</si>
  <si>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</si>
  <si>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</si>
  <si>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</si>
  <si>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</si>
  <si>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</si>
  <si>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</si>
  <si>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</si>
  <si>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</si>
  <si>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</si>
  <si>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</si>
  <si>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</si>
  <si>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</si>
  <si>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</si>
  <si>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</si>
  <si>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</si>
  <si>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</si>
  <si>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</si>
  <si>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</si>
  <si>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</si>
  <si>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</si>
  <si>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</si>
  <si>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</si>
  <si>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</si>
  <si>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</si>
  <si>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</si>
  <si>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</si>
  <si>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Código de Personal</t>
  </si>
  <si>
    <t>Ha.</t>
  </si>
  <si>
    <t>Perforaciones verticales con recuperación de testigos</t>
  </si>
  <si>
    <t>Ensayos Lugeon</t>
  </si>
  <si>
    <t>Ensayos Lefranc</t>
  </si>
  <si>
    <t>Corte directo (Roca)</t>
  </si>
  <si>
    <t>Ensayo de consolidación</t>
  </si>
  <si>
    <t>“SUR FISCALIZACIÓN DE LA CONSTRUCCIÓN DE CASA DE MÁQUINAS, OBRAS CIVILES COMPLEMENTARIAS, MONTAJE ELECTROMECÁNICO, ELEMENTOS COMPLEMENTARIOS ELECTROMECÁNICOS, COMISIONAMIENTO Y PUESTA EN OPERACIÓN DE LA CENTRAL SAN ANTONIO”</t>
  </si>
  <si>
    <t>LA OFERTA DEBERÁ ESTAR OBLIGATORIAMENTE FIRMADA ELECTRÓNICAMENTE A TRAVÉS DEL APLICATIVO FIRMA EC</t>
  </si>
  <si>
    <r>
      <rPr>
        <b/>
        <sz val="10"/>
        <rFont val="Arial"/>
        <family val="2"/>
      </rPr>
      <t xml:space="preserve">FECHA DE EMISIÓN:      </t>
    </r>
    <r>
      <rPr>
        <sz val="10"/>
        <color rgb="FFFF0000"/>
        <rFont val="Arial"/>
        <family val="2"/>
      </rPr>
      <t>A la fecha de la firma electrónica</t>
    </r>
  </si>
  <si>
    <r>
      <rPr>
        <b/>
        <sz val="10"/>
        <rFont val="Arial"/>
        <family val="2"/>
      </rPr>
      <t xml:space="preserve">VIGENCIA:                       </t>
    </r>
    <r>
      <rPr>
        <sz val="10"/>
        <color rgb="FFFF0000"/>
        <rFont val="Arial"/>
        <family val="2"/>
      </rPr>
      <t>MÍNIMO 120 DÍAS</t>
    </r>
  </si>
  <si>
    <t>Arrendamientos y alquileres de vehículos</t>
  </si>
  <si>
    <r>
      <t xml:space="preserve">NOTA:
</t>
    </r>
    <r>
      <rPr>
        <sz val="10"/>
        <color rgb="FF000000"/>
        <rFont val="Arial"/>
        <family val="2"/>
      </rPr>
      <t>Formato referencial acorde al Art. 164 de Reglamento de la Ley Orgánica del Sistema Nacional de Contratación Pública</t>
    </r>
  </si>
  <si>
    <t>ÍTEM</t>
  </si>
  <si>
    <t>Ingeniero Eléctrico/Mecánico</t>
  </si>
  <si>
    <t>Especialista senior Hidráulico</t>
  </si>
  <si>
    <t>ARRENDAMIENTOS Y ALQUILER DE VEHÍCULOS</t>
  </si>
  <si>
    <t>VALOR (DÓLARES)</t>
  </si>
  <si>
    <t>ANEXO SUBCONTRATOS Y SERVICIOS</t>
  </si>
  <si>
    <t>Calicatas y toma de muestras de 0 a 3 m de profundidad</t>
  </si>
  <si>
    <t xml:space="preserve">Ensayos de Resistencia del Hormigón (Compresión - flexión -vigas)  </t>
  </si>
  <si>
    <t>MATERIAL DE OFICINA (PAPEL, GRAPADORA, PERFORADORA, APOYA MANOS, ANILLADORA, CD., DISPOSITIVOS DE ALMACENAMIENTO, ETC.)</t>
  </si>
  <si>
    <t>IMPRESIÓN DE DOCUMENTOS Y PLANOS (FORMATOS A0, A1, A2, A3, A4 Y FORMATO MIT)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</si>
</sst>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 &quot;$&quot;* #,##0.00_ ;_ &quot;$&quot;* \-#,##0.00_ ;_ &quot;$&quot;* &quot;-&quot;??_ ;_ @_ "/>
    <numFmt numFmtId="164" formatCode="_(* #,##0.00_);_(* \(#,##0.00\);_(* &quot;-&quot;??_);_(@_)"/>
    <numFmt numFmtId="165" formatCode="0.0%"/>
    <numFmt numFmtId="166" formatCode="[$$-300A]#,##0.00"/>
    <numFmt numFmtId="167" formatCode="0.0"/>
    <numFmt numFmtId="168" formatCode="_-[$$-300A]\ * #,##0.00_ ;_-[$$-300A]\ * \-#,##0.00\ ;_-[$$-300A]\ * &quot;-&quot;??_ ;_-@_ "/>
    <numFmt numFmtId="169" formatCode="_ [$$-300A]* #,##0.00_ ;_ [$$-300A]* \-#,##0.00_ ;_ [$$-300A]* &quot;-&quot;??_ ;_ @_ "/>
    <numFmt numFmtId="170" formatCode="&quot;$&quot;#,##0.00"/>
    <numFmt numFmtId="171" formatCode="_(&quot;$&quot;* #,##0.00_);_(&quot;$&quot;* \(#,##0.00\);_(&quot;$&quot;* &quot;-&quot;??_);_(@_)"/>
  </numFmts>
  <fonts count="74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Arial Black"/>
      <family val="2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4"/>
      <color theme="0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sz val="11"/>
      <color rgb="FF000000"/>
      <name val="Arial Narrow"/>
      <family val="2"/>
    </font>
    <font>
      <b/>
      <sz val="22"/>
      <color rgb="FFC0000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</font>
    <font>
      <b/>
      <sz val="10"/>
      <color indexed="8"/>
      <name val="Calibri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rgb="FF000000"/>
      <name val="Arial"/>
      <family val="2"/>
    </font>
    <font>
      <sz val="10"/>
      <color rgb="FFFF0000"/>
      <name val="Arial"/>
      <family val="2"/>
    </font>
    <font>
      <b/>
      <sz val="8"/>
      <color rgb="FF000000"/>
      <name val="Arial"/>
      <family val="2"/>
    </font>
    <font>
      <sz val="11"/>
      <name val="Arial"/>
      <family val="2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85CB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1EAF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D9D9D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8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6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0" fontId="13" fillId="22" borderId="0" applyNumberFormat="0" applyBorder="0" applyAlignment="0" applyProtection="0"/>
    <xf numFmtId="0" fontId="22" fillId="23" borderId="4" applyNumberForma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9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44" fontId="22" fillId="0" borderId="0" applyFont="0" applyFill="0" applyBorder="0" applyAlignment="0" applyProtection="0"/>
  </cellStyleXfs>
  <cellXfs count="583">
    <xf numFmtId="0" fontId="0" fillId="0" borderId="0" xfId="0"/>
    <xf numFmtId="0" fontId="21" fillId="0" borderId="0" xfId="0" applyFont="1"/>
    <xf numFmtId="0" fontId="23" fillId="0" borderId="0" xfId="0" applyFont="1"/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0" fillId="0" borderId="0" xfId="0" applyFont="1"/>
    <xf numFmtId="0" fontId="0" fillId="0" borderId="0" xfId="0" quotePrefix="1"/>
    <xf numFmtId="4" fontId="0" fillId="0" borderId="0" xfId="0" applyNumberFormat="1" applyAlignment="1">
      <alignment horizontal="left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31" fillId="0" borderId="0" xfId="0" applyFont="1"/>
    <xf numFmtId="0" fontId="31" fillId="0" borderId="0" xfId="0" applyFont="1" applyAlignment="1">
      <alignment vertical="center"/>
    </xf>
    <xf numFmtId="0" fontId="23" fillId="25" borderId="0" xfId="0" applyFont="1" applyFill="1"/>
    <xf numFmtId="0" fontId="30" fillId="0" borderId="0" xfId="0" applyFont="1" applyAlignment="1">
      <alignment vertical="center"/>
    </xf>
    <xf numFmtId="0" fontId="23" fillId="25" borderId="0" xfId="0" applyFont="1" applyFill="1" applyAlignment="1">
      <alignment vertical="center"/>
    </xf>
    <xf numFmtId="0" fontId="24" fillId="25" borderId="0" xfId="0" applyFont="1" applyFill="1" applyAlignment="1">
      <alignment horizontal="center" vertical="center"/>
    </xf>
    <xf numFmtId="4" fontId="21" fillId="0" borderId="0" xfId="0" applyNumberFormat="1" applyFont="1"/>
    <xf numFmtId="4" fontId="23" fillId="0" borderId="0" xfId="0" applyNumberFormat="1" applyFont="1" applyAlignment="1">
      <alignment horizontal="center" vertical="center"/>
    </xf>
    <xf numFmtId="17" fontId="23" fillId="0" borderId="0" xfId="0" applyNumberFormat="1" applyFont="1"/>
    <xf numFmtId="0" fontId="30" fillId="0" borderId="0" xfId="0" applyFont="1" applyAlignment="1">
      <alignment horizontal="center" vertical="center"/>
    </xf>
    <xf numFmtId="4" fontId="31" fillId="0" borderId="0" xfId="0" applyNumberFormat="1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5" fillId="0" borderId="20" xfId="0" applyFont="1" applyBorder="1" applyAlignment="1">
      <alignment horizontal="left" vertical="center"/>
    </xf>
    <xf numFmtId="166" fontId="35" fillId="25" borderId="21" xfId="0" applyNumberFormat="1" applyFont="1" applyFill="1" applyBorder="1" applyAlignment="1">
      <alignment horizontal="right" vertical="center"/>
    </xf>
    <xf numFmtId="0" fontId="35" fillId="0" borderId="0" xfId="0" applyFont="1" applyAlignment="1">
      <alignment vertical="center"/>
    </xf>
    <xf numFmtId="166" fontId="35" fillId="0" borderId="0" xfId="0" applyNumberFormat="1" applyFont="1" applyAlignment="1">
      <alignment vertical="center"/>
    </xf>
    <xf numFmtId="0" fontId="35" fillId="25" borderId="0" xfId="0" applyFont="1" applyFill="1" applyAlignment="1">
      <alignment vertical="center"/>
    </xf>
    <xf numFmtId="4" fontId="34" fillId="25" borderId="0" xfId="0" applyNumberFormat="1" applyFont="1" applyFill="1" applyAlignment="1">
      <alignment vertical="center"/>
    </xf>
    <xf numFmtId="16" fontId="35" fillId="0" borderId="0" xfId="0" applyNumberFormat="1" applyFont="1" applyAlignment="1">
      <alignment vertical="center"/>
    </xf>
    <xf numFmtId="2" fontId="35" fillId="0" borderId="0" xfId="0" applyNumberFormat="1" applyFont="1" applyAlignment="1">
      <alignment vertical="center"/>
    </xf>
    <xf numFmtId="0" fontId="35" fillId="0" borderId="0" xfId="0" applyFont="1" applyAlignment="1">
      <alignment horizontal="center" vertical="center"/>
    </xf>
    <xf numFmtId="0" fontId="28" fillId="25" borderId="0" xfId="0" applyFont="1" applyFill="1" applyAlignment="1">
      <alignment horizontal="center" vertical="center"/>
    </xf>
    <xf numFmtId="0" fontId="31" fillId="25" borderId="0" xfId="0" applyFont="1" applyFill="1" applyAlignment="1">
      <alignment vertical="center"/>
    </xf>
    <xf numFmtId="0" fontId="31" fillId="25" borderId="10" xfId="0" applyFont="1" applyFill="1" applyBorder="1" applyAlignment="1">
      <alignment vertical="center"/>
    </xf>
    <xf numFmtId="0" fontId="31" fillId="25" borderId="11" xfId="0" applyFont="1" applyFill="1" applyBorder="1" applyAlignment="1">
      <alignment horizontal="center" vertical="center"/>
    </xf>
    <xf numFmtId="165" fontId="31" fillId="25" borderId="11" xfId="0" applyNumberFormat="1" applyFont="1" applyFill="1" applyBorder="1" applyAlignment="1">
      <alignment vertical="center"/>
    </xf>
    <xf numFmtId="1" fontId="31" fillId="25" borderId="11" xfId="0" applyNumberFormat="1" applyFont="1" applyFill="1" applyBorder="1" applyAlignment="1">
      <alignment horizontal="center" vertical="center"/>
    </xf>
    <xf numFmtId="44" fontId="31" fillId="25" borderId="11" xfId="75" applyFont="1" applyFill="1" applyBorder="1" applyAlignment="1">
      <alignment vertical="center"/>
    </xf>
    <xf numFmtId="0" fontId="32" fillId="0" borderId="33" xfId="0" applyFont="1" applyBorder="1" applyAlignment="1">
      <alignment vertical="center"/>
    </xf>
    <xf numFmtId="0" fontId="31" fillId="0" borderId="33" xfId="0" applyFont="1" applyBorder="1" applyAlignment="1">
      <alignment horizontal="left" vertical="center" wrapText="1"/>
    </xf>
    <xf numFmtId="0" fontId="31" fillId="25" borderId="33" xfId="0" applyFont="1" applyFill="1" applyBorder="1" applyAlignment="1">
      <alignment vertical="center"/>
    </xf>
    <xf numFmtId="0" fontId="30" fillId="27" borderId="35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/>
    </xf>
    <xf numFmtId="0" fontId="39" fillId="28" borderId="26" xfId="0" applyFont="1" applyFill="1" applyBorder="1" applyAlignment="1">
      <alignment vertical="center"/>
    </xf>
    <xf numFmtId="0" fontId="38" fillId="30" borderId="0" xfId="0" applyFont="1" applyFill="1" applyAlignment="1">
      <alignment horizontal="center" vertical="center"/>
    </xf>
    <xf numFmtId="0" fontId="25" fillId="25" borderId="0" xfId="0" applyFont="1" applyFill="1" applyAlignment="1">
      <alignment horizontal="center" vertical="center"/>
    </xf>
    <xf numFmtId="0" fontId="39" fillId="28" borderId="28" xfId="0" applyFont="1" applyFill="1" applyBorder="1" applyAlignment="1">
      <alignment vertical="center"/>
    </xf>
    <xf numFmtId="0" fontId="39" fillId="28" borderId="29" xfId="0" applyFont="1" applyFill="1" applyBorder="1" applyAlignment="1">
      <alignment vertical="center"/>
    </xf>
    <xf numFmtId="0" fontId="23" fillId="0" borderId="0" xfId="0" quotePrefix="1" applyFont="1" applyAlignment="1">
      <alignment vertical="center"/>
    </xf>
    <xf numFmtId="0" fontId="23" fillId="0" borderId="0" xfId="0" quotePrefix="1" applyFont="1" applyAlignment="1">
      <alignment vertical="center" wrapText="1"/>
    </xf>
    <xf numFmtId="0" fontId="24" fillId="0" borderId="0" xfId="0" quotePrefix="1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1" fillId="0" borderId="0" xfId="0" applyFont="1"/>
    <xf numFmtId="0" fontId="40" fillId="0" borderId="14" xfId="0" applyFont="1" applyBorder="1" applyAlignment="1">
      <alignment horizontal="justify" vertical="center" wrapText="1"/>
    </xf>
    <xf numFmtId="0" fontId="41" fillId="0" borderId="14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justify" vertical="center" wrapText="1"/>
    </xf>
    <xf numFmtId="0" fontId="41" fillId="0" borderId="14" xfId="0" applyFont="1" applyBorder="1" applyAlignment="1">
      <alignment horizontal="left" vertical="center" wrapText="1"/>
    </xf>
    <xf numFmtId="2" fontId="41" fillId="0" borderId="14" xfId="0" applyNumberFormat="1" applyFont="1" applyBorder="1" applyAlignment="1">
      <alignment horizontal="center" vertical="center" wrapText="1"/>
    </xf>
    <xf numFmtId="164" fontId="41" fillId="0" borderId="14" xfId="71" applyFont="1" applyFill="1" applyBorder="1" applyAlignment="1">
      <alignment horizontal="center" vertical="center" wrapText="1"/>
    </xf>
    <xf numFmtId="164" fontId="40" fillId="0" borderId="14" xfId="71" applyFont="1" applyFill="1" applyBorder="1" applyAlignment="1">
      <alignment horizontal="center" vertical="center" wrapText="1"/>
    </xf>
    <xf numFmtId="167" fontId="42" fillId="0" borderId="14" xfId="0" applyNumberFormat="1" applyFont="1" applyBorder="1" applyAlignment="1">
      <alignment horizontal="center" vertical="center" wrapText="1"/>
    </xf>
    <xf numFmtId="1" fontId="41" fillId="0" borderId="14" xfId="0" applyNumberFormat="1" applyFont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0" fontId="42" fillId="0" borderId="14" xfId="0" applyFont="1" applyBorder="1" applyAlignment="1">
      <alignment horizontal="justify" vertical="center" wrapText="1"/>
    </xf>
    <xf numFmtId="167" fontId="41" fillId="0" borderId="14" xfId="0" applyNumberFormat="1" applyFont="1" applyBorder="1" applyAlignment="1">
      <alignment horizontal="center" vertical="center" wrapText="1"/>
    </xf>
    <xf numFmtId="0" fontId="40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3" fillId="0" borderId="0" xfId="0" applyFont="1" applyAlignment="1">
      <alignment horizontal="justify" vertical="center"/>
    </xf>
    <xf numFmtId="0" fontId="40" fillId="0" borderId="0" xfId="0" applyFont="1"/>
    <xf numFmtId="49" fontId="44" fillId="0" borderId="0" xfId="0" applyNumberFormat="1" applyFont="1" applyAlignment="1">
      <alignment horizontal="left"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6" fillId="34" borderId="0" xfId="0" applyFont="1" applyFill="1" applyAlignment="1">
      <alignment horizontal="center" vertical="center"/>
    </xf>
    <xf numFmtId="0" fontId="46" fillId="33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49" fontId="47" fillId="26" borderId="34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vertical="center"/>
    </xf>
    <xf numFmtId="17" fontId="47" fillId="26" borderId="34" xfId="0" applyNumberFormat="1" applyFont="1" applyFill="1" applyBorder="1" applyAlignment="1">
      <alignment horizontal="center" vertical="center" wrapText="1"/>
    </xf>
    <xf numFmtId="49" fontId="46" fillId="35" borderId="34" xfId="0" applyNumberFormat="1" applyFont="1" applyFill="1" applyBorder="1" applyAlignment="1">
      <alignment horizontal="center" vertical="center"/>
    </xf>
    <xf numFmtId="0" fontId="46" fillId="35" borderId="34" xfId="0" applyFont="1" applyFill="1" applyBorder="1" applyAlignment="1">
      <alignment vertical="center"/>
    </xf>
    <xf numFmtId="0" fontId="46" fillId="35" borderId="34" xfId="0" applyFont="1" applyFill="1" applyBorder="1" applyAlignment="1">
      <alignment horizontal="center" vertical="center"/>
    </xf>
    <xf numFmtId="49" fontId="46" fillId="36" borderId="34" xfId="0" applyNumberFormat="1" applyFont="1" applyFill="1" applyBorder="1" applyAlignment="1">
      <alignment horizontal="center" vertical="center"/>
    </xf>
    <xf numFmtId="0" fontId="46" fillId="36" borderId="34" xfId="0" applyFont="1" applyFill="1" applyBorder="1" applyAlignment="1">
      <alignment vertical="center"/>
    </xf>
    <xf numFmtId="0" fontId="46" fillId="36" borderId="34" xfId="0" applyFont="1" applyFill="1" applyBorder="1" applyAlignment="1">
      <alignment horizontal="center" vertical="center"/>
    </xf>
    <xf numFmtId="0" fontId="48" fillId="36" borderId="34" xfId="0" applyFont="1" applyFill="1" applyBorder="1" applyAlignment="1">
      <alignment vertical="center"/>
    </xf>
    <xf numFmtId="49" fontId="0" fillId="0" borderId="34" xfId="0" applyNumberForma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4" xfId="0" applyBorder="1" applyAlignment="1">
      <alignment horizontal="left" vertical="center"/>
    </xf>
    <xf numFmtId="168" fontId="0" fillId="0" borderId="34" xfId="0" applyNumberFormat="1" applyBorder="1" applyAlignment="1">
      <alignment vertical="center"/>
    </xf>
    <xf numFmtId="0" fontId="48" fillId="0" borderId="34" xfId="0" applyFont="1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0" fillId="0" borderId="34" xfId="0" applyBorder="1" applyAlignment="1">
      <alignment horizontal="left" vertical="center" wrapText="1"/>
    </xf>
    <xf numFmtId="16" fontId="0" fillId="0" borderId="34" xfId="0" quotePrefix="1" applyNumberFormat="1" applyBorder="1" applyAlignment="1">
      <alignment horizontal="center" vertical="center"/>
    </xf>
    <xf numFmtId="0" fontId="48" fillId="35" borderId="34" xfId="0" applyFont="1" applyFill="1" applyBorder="1" applyAlignment="1">
      <alignment vertical="center"/>
    </xf>
    <xf numFmtId="0" fontId="46" fillId="36" borderId="34" xfId="0" applyFont="1" applyFill="1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0" fillId="0" borderId="34" xfId="0" quotePrefix="1" applyBorder="1" applyAlignment="1">
      <alignment horizontal="center" vertical="center"/>
    </xf>
    <xf numFmtId="49" fontId="49" fillId="26" borderId="34" xfId="0" applyNumberFormat="1" applyFont="1" applyFill="1" applyBorder="1" applyAlignment="1">
      <alignment horizontal="right" vertical="center"/>
    </xf>
    <xf numFmtId="0" fontId="49" fillId="26" borderId="34" xfId="0" applyFont="1" applyFill="1" applyBorder="1" applyAlignment="1">
      <alignment horizontal="center" vertical="center"/>
    </xf>
    <xf numFmtId="168" fontId="49" fillId="26" borderId="34" xfId="0" applyNumberFormat="1" applyFont="1" applyFill="1" applyBorder="1" applyAlignment="1">
      <alignment vertical="center"/>
    </xf>
    <xf numFmtId="0" fontId="50" fillId="0" borderId="0" xfId="0" applyFont="1" applyAlignment="1">
      <alignment vertical="center"/>
    </xf>
    <xf numFmtId="168" fontId="49" fillId="26" borderId="34" xfId="0" applyNumberFormat="1" applyFont="1" applyFill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5" fontId="0" fillId="0" borderId="0" xfId="0" applyNumberFormat="1" applyAlignment="1">
      <alignment vertical="center"/>
    </xf>
    <xf numFmtId="9" fontId="46" fillId="35" borderId="34" xfId="70" applyFont="1" applyFill="1" applyBorder="1" applyAlignment="1">
      <alignment vertical="center"/>
    </xf>
    <xf numFmtId="9" fontId="46" fillId="36" borderId="34" xfId="70" applyFont="1" applyFill="1" applyBorder="1" applyAlignment="1">
      <alignment vertical="center"/>
    </xf>
    <xf numFmtId="10" fontId="21" fillId="0" borderId="0" xfId="70" applyNumberFormat="1" applyFont="1"/>
    <xf numFmtId="10" fontId="0" fillId="0" borderId="0" xfId="0" applyNumberFormat="1"/>
    <xf numFmtId="44" fontId="21" fillId="0" borderId="0" xfId="0" applyNumberFormat="1" applyFont="1"/>
    <xf numFmtId="44" fontId="0" fillId="0" borderId="0" xfId="0" applyNumberFormat="1"/>
    <xf numFmtId="10" fontId="52" fillId="0" borderId="0" xfId="0" applyNumberFormat="1" applyFont="1"/>
    <xf numFmtId="0" fontId="31" fillId="0" borderId="16" xfId="0" applyFont="1" applyBorder="1" applyAlignment="1">
      <alignment horizontal="left" vertical="center" wrapText="1"/>
    </xf>
    <xf numFmtId="44" fontId="31" fillId="0" borderId="43" xfId="75" applyFont="1" applyBorder="1" applyAlignment="1">
      <alignment vertical="center"/>
    </xf>
    <xf numFmtId="44" fontId="0" fillId="0" borderId="0" xfId="75" applyFont="1" applyAlignment="1">
      <alignment vertical="center"/>
    </xf>
    <xf numFmtId="168" fontId="46" fillId="35" borderId="34" xfId="0" applyNumberFormat="1" applyFont="1" applyFill="1" applyBorder="1" applyAlignment="1">
      <alignment vertical="center"/>
    </xf>
    <xf numFmtId="169" fontId="0" fillId="0" borderId="0" xfId="0" applyNumberFormat="1" applyAlignment="1">
      <alignment vertical="center"/>
    </xf>
    <xf numFmtId="4" fontId="39" fillId="28" borderId="27" xfId="0" applyNumberFormat="1" applyFont="1" applyFill="1" applyBorder="1" applyAlignment="1">
      <alignment vertical="center"/>
    </xf>
    <xf numFmtId="4" fontId="0" fillId="0" borderId="0" xfId="0" applyNumberFormat="1" applyAlignment="1">
      <alignment vertical="center"/>
    </xf>
    <xf numFmtId="44" fontId="31" fillId="0" borderId="0" xfId="0" applyNumberFormat="1" applyFont="1" applyAlignment="1">
      <alignment vertical="center"/>
    </xf>
    <xf numFmtId="169" fontId="46" fillId="36" borderId="34" xfId="0" applyNumberFormat="1" applyFont="1" applyFill="1" applyBorder="1" applyAlignment="1">
      <alignment vertical="center"/>
    </xf>
    <xf numFmtId="44" fontId="46" fillId="35" borderId="34" xfId="75" applyFont="1" applyFill="1" applyBorder="1" applyAlignment="1">
      <alignment vertical="center"/>
    </xf>
    <xf numFmtId="44" fontId="23" fillId="25" borderId="0" xfId="75" applyFont="1" applyFill="1" applyAlignment="1">
      <alignment vertical="center"/>
    </xf>
    <xf numFmtId="44" fontId="28" fillId="25" borderId="0" xfId="75" applyFont="1" applyFill="1" applyAlignment="1">
      <alignment horizontal="center" vertical="center"/>
    </xf>
    <xf numFmtId="44" fontId="23" fillId="0" borderId="0" xfId="75" applyFont="1" applyAlignment="1">
      <alignment vertical="center"/>
    </xf>
    <xf numFmtId="44" fontId="0" fillId="0" borderId="0" xfId="75" applyFont="1"/>
    <xf numFmtId="9" fontId="28" fillId="25" borderId="0" xfId="70" applyFont="1" applyFill="1" applyAlignment="1">
      <alignment horizontal="center" vertical="center"/>
    </xf>
    <xf numFmtId="1" fontId="23" fillId="25" borderId="0" xfId="0" applyNumberFormat="1" applyFont="1" applyFill="1" applyAlignment="1">
      <alignment horizontal="center" vertical="center"/>
    </xf>
    <xf numFmtId="1" fontId="28" fillId="25" borderId="0" xfId="0" applyNumberFormat="1" applyFont="1" applyFill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/>
    </xf>
    <xf numFmtId="9" fontId="23" fillId="25" borderId="0" xfId="70" applyFont="1" applyFill="1" applyAlignment="1">
      <alignment horizontal="center" vertical="center"/>
    </xf>
    <xf numFmtId="9" fontId="23" fillId="0" borderId="0" xfId="70" applyFont="1" applyAlignment="1">
      <alignment horizontal="center" vertical="center"/>
    </xf>
    <xf numFmtId="9" fontId="0" fillId="0" borderId="0" xfId="70" applyFont="1" applyAlignment="1">
      <alignment horizontal="center" vertical="center"/>
    </xf>
    <xf numFmtId="9" fontId="0" fillId="0" borderId="0" xfId="70" applyFont="1" applyAlignment="1">
      <alignment horizontal="center"/>
    </xf>
    <xf numFmtId="0" fontId="28" fillId="27" borderId="0" xfId="0" applyFont="1" applyFill="1" applyAlignment="1">
      <alignment horizontal="center" vertical="center" wrapText="1"/>
    </xf>
    <xf numFmtId="44" fontId="0" fillId="0" borderId="0" xfId="0" applyNumberFormat="1" applyAlignment="1">
      <alignment vertical="center"/>
    </xf>
    <xf numFmtId="0" fontId="35" fillId="0" borderId="20" xfId="0" applyFont="1" applyBorder="1" applyAlignment="1">
      <alignment horizontal="left" vertical="center" wrapText="1"/>
    </xf>
    <xf numFmtId="0" fontId="45" fillId="32" borderId="11" xfId="0" applyFont="1" applyFill="1" applyBorder="1" applyAlignment="1">
      <alignment horizontal="center" vertical="center"/>
    </xf>
    <xf numFmtId="0" fontId="54" fillId="0" borderId="0" xfId="0" applyFont="1" applyAlignment="1">
      <alignment horizontal="center"/>
    </xf>
    <xf numFmtId="164" fontId="54" fillId="0" borderId="0" xfId="71" applyFont="1" applyFill="1" applyAlignment="1">
      <alignment horizontal="center"/>
    </xf>
    <xf numFmtId="0" fontId="54" fillId="0" borderId="0" xfId="0" applyFont="1"/>
    <xf numFmtId="0" fontId="0" fillId="0" borderId="0" xfId="0" applyAlignment="1">
      <alignment vertical="center" wrapText="1"/>
    </xf>
    <xf numFmtId="0" fontId="53" fillId="24" borderId="0" xfId="0" applyFont="1" applyFill="1" applyAlignment="1">
      <alignment horizontal="center" vertical="center" wrapText="1"/>
    </xf>
    <xf numFmtId="0" fontId="56" fillId="39" borderId="45" xfId="0" applyFont="1" applyFill="1" applyBorder="1" applyAlignment="1">
      <alignment horizontal="center" vertical="center" wrapText="1"/>
    </xf>
    <xf numFmtId="0" fontId="56" fillId="39" borderId="45" xfId="0" applyFont="1" applyFill="1" applyBorder="1" applyAlignment="1">
      <alignment horizontal="left" vertical="center" wrapText="1"/>
    </xf>
    <xf numFmtId="171" fontId="58" fillId="0" borderId="0" xfId="0" applyNumberFormat="1" applyFont="1"/>
    <xf numFmtId="171" fontId="58" fillId="0" borderId="0" xfId="0" applyNumberFormat="1" applyFont="1" applyAlignment="1">
      <alignment horizontal="left" vertical="center"/>
    </xf>
    <xf numFmtId="0" fontId="55" fillId="39" borderId="44" xfId="0" applyFont="1" applyFill="1" applyBorder="1" applyAlignment="1">
      <alignment horizontal="left" vertical="center"/>
    </xf>
    <xf numFmtId="0" fontId="55" fillId="39" borderId="44" xfId="0" applyFont="1" applyFill="1" applyBorder="1" applyAlignment="1">
      <alignment horizontal="left" vertical="center" wrapText="1"/>
    </xf>
    <xf numFmtId="10" fontId="21" fillId="0" borderId="0" xfId="0" applyNumberFormat="1" applyFont="1"/>
    <xf numFmtId="166" fontId="35" fillId="0" borderId="21" xfId="0" applyNumberFormat="1" applyFont="1" applyBorder="1" applyAlignment="1">
      <alignment horizontal="right" vertical="center"/>
    </xf>
    <xf numFmtId="44" fontId="30" fillId="24" borderId="37" xfId="75" applyFont="1" applyFill="1" applyBorder="1" applyAlignment="1">
      <alignment vertical="center"/>
    </xf>
    <xf numFmtId="0" fontId="0" fillId="0" borderId="0" xfId="0" applyAlignment="1">
      <alignment wrapText="1"/>
    </xf>
    <xf numFmtId="0" fontId="31" fillId="0" borderId="46" xfId="0" applyFont="1" applyBorder="1" applyAlignment="1">
      <alignment horizontal="center" vertical="center"/>
    </xf>
    <xf numFmtId="4" fontId="31" fillId="0" borderId="46" xfId="0" applyNumberFormat="1" applyFont="1" applyBorder="1" applyAlignment="1">
      <alignment horizontal="center" vertical="center"/>
    </xf>
    <xf numFmtId="4" fontId="0" fillId="0" borderId="0" xfId="0" applyNumberFormat="1"/>
    <xf numFmtId="9" fontId="0" fillId="0" borderId="0" xfId="0" applyNumberFormat="1"/>
    <xf numFmtId="44" fontId="31" fillId="0" borderId="46" xfId="75" applyFont="1" applyBorder="1" applyAlignment="1">
      <alignment vertical="center"/>
    </xf>
    <xf numFmtId="44" fontId="31" fillId="0" borderId="46" xfId="75" applyFont="1" applyBorder="1" applyAlignment="1">
      <alignment horizontal="right" vertical="center"/>
    </xf>
    <xf numFmtId="0" fontId="42" fillId="0" borderId="46" xfId="0" applyFont="1" applyBorder="1" applyAlignment="1">
      <alignment horizontal="justify" vertical="center" wrapText="1"/>
    </xf>
    <xf numFmtId="0" fontId="53" fillId="0" borderId="0" xfId="0" applyFont="1"/>
    <xf numFmtId="171" fontId="53" fillId="0" borderId="0" xfId="0" applyNumberFormat="1" applyFont="1" applyAlignment="1">
      <alignment horizontal="right"/>
    </xf>
    <xf numFmtId="0" fontId="58" fillId="0" borderId="0" xfId="0" applyFont="1" applyAlignment="1">
      <alignment vertical="center" wrapText="1"/>
    </xf>
    <xf numFmtId="44" fontId="41" fillId="0" borderId="14" xfId="75" applyFont="1" applyBorder="1" applyAlignment="1">
      <alignment horizontal="right" vertical="center" wrapText="1"/>
    </xf>
    <xf numFmtId="44" fontId="42" fillId="0" borderId="14" xfId="75" applyFont="1" applyFill="1" applyBorder="1" applyAlignment="1">
      <alignment horizontal="center" vertical="center" wrapText="1"/>
    </xf>
    <xf numFmtId="44" fontId="41" fillId="0" borderId="14" xfId="75" applyFont="1" applyFill="1" applyBorder="1" applyAlignment="1">
      <alignment horizontal="center" vertical="center" wrapText="1"/>
    </xf>
    <xf numFmtId="44" fontId="41" fillId="0" borderId="14" xfId="75" applyFont="1" applyBorder="1" applyAlignment="1">
      <alignment horizontal="center" vertical="center" wrapText="1"/>
    </xf>
    <xf numFmtId="0" fontId="24" fillId="0" borderId="0" xfId="0" applyFont="1" applyAlignment="1">
      <alignment horizontal="right" vertical="center"/>
    </xf>
    <xf numFmtId="164" fontId="24" fillId="0" borderId="18" xfId="71" applyFont="1" applyFill="1" applyBorder="1" applyAlignment="1">
      <alignment vertical="center"/>
    </xf>
    <xf numFmtId="0" fontId="61" fillId="0" borderId="0" xfId="0" applyFont="1"/>
    <xf numFmtId="44" fontId="23" fillId="0" borderId="0" xfId="0" applyNumberFormat="1" applyFont="1" applyAlignment="1">
      <alignment vertical="center"/>
    </xf>
    <xf numFmtId="0" fontId="63" fillId="26" borderId="10" xfId="0" applyFont="1" applyFill="1" applyBorder="1" applyAlignment="1">
      <alignment horizontal="center" vertical="center"/>
    </xf>
    <xf numFmtId="0" fontId="63" fillId="26" borderId="17" xfId="0" applyFont="1" applyFill="1" applyBorder="1" applyAlignment="1">
      <alignment horizontal="center" vertical="center"/>
    </xf>
    <xf numFmtId="0" fontId="34" fillId="27" borderId="20" xfId="0" applyFont="1" applyFill="1" applyBorder="1" applyAlignment="1">
      <alignment horizontal="left" vertical="center"/>
    </xf>
    <xf numFmtId="166" fontId="34" fillId="27" borderId="21" xfId="0" applyNumberFormat="1" applyFont="1" applyFill="1" applyBorder="1" applyAlignment="1">
      <alignment horizontal="right" vertical="center"/>
    </xf>
    <xf numFmtId="0" fontId="34" fillId="27" borderId="19" xfId="0" applyFont="1" applyFill="1" applyBorder="1" applyAlignment="1">
      <alignment horizontal="left" vertical="center"/>
    </xf>
    <xf numFmtId="166" fontId="34" fillId="27" borderId="15" xfId="0" applyNumberFormat="1" applyFont="1" applyFill="1" applyBorder="1" applyAlignment="1">
      <alignment horizontal="right" vertical="center"/>
    </xf>
    <xf numFmtId="0" fontId="35" fillId="0" borderId="25" xfId="0" applyFont="1" applyBorder="1" applyAlignment="1">
      <alignment horizontal="left" vertical="center" wrapText="1"/>
    </xf>
    <xf numFmtId="0" fontId="34" fillId="41" borderId="22" xfId="0" applyFont="1" applyFill="1" applyBorder="1" applyAlignment="1">
      <alignment horizontal="right" vertical="center"/>
    </xf>
    <xf numFmtId="166" fontId="34" fillId="41" borderId="23" xfId="0" applyNumberFormat="1" applyFont="1" applyFill="1" applyBorder="1" applyAlignment="1">
      <alignment horizontal="right" vertical="center"/>
    </xf>
    <xf numFmtId="44" fontId="31" fillId="0" borderId="0" xfId="0" applyNumberFormat="1" applyFont="1"/>
    <xf numFmtId="0" fontId="30" fillId="27" borderId="46" xfId="0" applyFont="1" applyFill="1" applyBorder="1" applyAlignment="1">
      <alignment horizontal="center" vertical="center"/>
    </xf>
    <xf numFmtId="0" fontId="30" fillId="27" borderId="51" xfId="0" applyFont="1" applyFill="1" applyBorder="1" applyAlignment="1">
      <alignment horizontal="center" vertical="center"/>
    </xf>
    <xf numFmtId="44" fontId="30" fillId="24" borderId="30" xfId="75" applyFont="1" applyFill="1" applyBorder="1" applyAlignment="1">
      <alignment vertical="center"/>
    </xf>
    <xf numFmtId="0" fontId="30" fillId="27" borderId="49" xfId="0" applyFont="1" applyFill="1" applyBorder="1" applyAlignment="1">
      <alignment horizontal="center" vertical="center"/>
    </xf>
    <xf numFmtId="0" fontId="30" fillId="27" borderId="50" xfId="0" applyFont="1" applyFill="1" applyBorder="1" applyAlignment="1">
      <alignment horizontal="center" vertical="center"/>
    </xf>
    <xf numFmtId="0" fontId="60" fillId="0" borderId="57" xfId="0" applyFont="1" applyBorder="1" applyAlignment="1">
      <alignment horizontal="justify" vertical="center" wrapText="1"/>
    </xf>
    <xf numFmtId="10" fontId="31" fillId="0" borderId="58" xfId="70" applyNumberFormat="1" applyFont="1" applyBorder="1" applyAlignment="1">
      <alignment horizontal="center" vertical="center"/>
    </xf>
    <xf numFmtId="44" fontId="31" fillId="25" borderId="59" xfId="75" applyFont="1" applyFill="1" applyBorder="1" applyAlignment="1">
      <alignment horizontal="center" vertical="center"/>
    </xf>
    <xf numFmtId="0" fontId="30" fillId="27" borderId="49" xfId="0" applyFont="1" applyFill="1" applyBorder="1" applyAlignment="1">
      <alignment vertical="center"/>
    </xf>
    <xf numFmtId="0" fontId="30" fillId="27" borderId="50" xfId="0" applyFont="1" applyFill="1" applyBorder="1" applyAlignment="1">
      <alignment vertical="center"/>
    </xf>
    <xf numFmtId="44" fontId="31" fillId="25" borderId="46" xfId="75" applyFont="1" applyFill="1" applyBorder="1" applyAlignment="1">
      <alignment horizontal="right" vertical="center"/>
    </xf>
    <xf numFmtId="44" fontId="31" fillId="25" borderId="51" xfId="75" applyFont="1" applyFill="1" applyBorder="1" applyAlignment="1">
      <alignment vertical="center"/>
    </xf>
    <xf numFmtId="0" fontId="30" fillId="0" borderId="54" xfId="0" applyFont="1" applyBorder="1" applyAlignment="1">
      <alignment vertical="center" wrapText="1"/>
    </xf>
    <xf numFmtId="0" fontId="30" fillId="27" borderId="58" xfId="0" applyFont="1" applyFill="1" applyBorder="1" applyAlignment="1">
      <alignment horizontal="center" vertical="center"/>
    </xf>
    <xf numFmtId="0" fontId="30" fillId="27" borderId="59" xfId="0" applyFont="1" applyFill="1" applyBorder="1" applyAlignment="1">
      <alignment horizontal="center" vertical="center"/>
    </xf>
    <xf numFmtId="0" fontId="31" fillId="0" borderId="60" xfId="0" applyFont="1" applyBorder="1" applyAlignment="1">
      <alignment horizontal="left" vertical="center" wrapText="1"/>
    </xf>
    <xf numFmtId="0" fontId="31" fillId="0" borderId="63" xfId="0" applyFont="1" applyBorder="1" applyAlignment="1">
      <alignment horizontal="center" vertical="center"/>
    </xf>
    <xf numFmtId="44" fontId="31" fillId="25" borderId="61" xfId="75" applyFont="1" applyFill="1" applyBorder="1" applyAlignment="1">
      <alignment horizontal="right" vertical="center"/>
    </xf>
    <xf numFmtId="44" fontId="31" fillId="25" borderId="62" xfId="75" applyFont="1" applyFill="1" applyBorder="1" applyAlignment="1">
      <alignment vertical="center"/>
    </xf>
    <xf numFmtId="44" fontId="30" fillId="24" borderId="27" xfId="75" applyFont="1" applyFill="1" applyBorder="1" applyAlignment="1">
      <alignment vertical="center"/>
    </xf>
    <xf numFmtId="0" fontId="31" fillId="0" borderId="38" xfId="0" applyFont="1" applyBorder="1" applyAlignment="1">
      <alignment horizontal="center" vertical="center"/>
    </xf>
    <xf numFmtId="0" fontId="30" fillId="0" borderId="32" xfId="0" applyFont="1" applyBorder="1" applyAlignment="1">
      <alignment horizontal="left" vertical="center" wrapText="1"/>
    </xf>
    <xf numFmtId="2" fontId="31" fillId="0" borderId="63" xfId="0" applyNumberFormat="1" applyFont="1" applyBorder="1" applyAlignment="1">
      <alignment horizontal="center" vertical="center"/>
    </xf>
    <xf numFmtId="44" fontId="31" fillId="25" borderId="63" xfId="75" applyFont="1" applyFill="1" applyBorder="1" applyAlignment="1">
      <alignment vertical="center"/>
    </xf>
    <xf numFmtId="44" fontId="31" fillId="25" borderId="65" xfId="75" applyFont="1" applyFill="1" applyBorder="1" applyAlignment="1">
      <alignment vertical="center"/>
    </xf>
    <xf numFmtId="0" fontId="31" fillId="0" borderId="33" xfId="0" applyFont="1" applyBorder="1" applyAlignment="1">
      <alignment vertical="center" wrapText="1"/>
    </xf>
    <xf numFmtId="0" fontId="31" fillId="0" borderId="57" xfId="0" applyFont="1" applyBorder="1" applyAlignment="1">
      <alignment vertical="center" wrapText="1"/>
    </xf>
    <xf numFmtId="0" fontId="31" fillId="0" borderId="58" xfId="0" applyFont="1" applyBorder="1" applyAlignment="1">
      <alignment horizontal="center" vertical="center"/>
    </xf>
    <xf numFmtId="2" fontId="31" fillId="0" borderId="58" xfId="0" applyNumberFormat="1" applyFont="1" applyBorder="1" applyAlignment="1">
      <alignment horizontal="center" vertical="center"/>
    </xf>
    <xf numFmtId="44" fontId="31" fillId="25" borderId="58" xfId="75" applyFont="1" applyFill="1" applyBorder="1" applyAlignment="1">
      <alignment horizontal="center" vertical="center"/>
    </xf>
    <xf numFmtId="4" fontId="31" fillId="25" borderId="46" xfId="0" applyNumberFormat="1" applyFont="1" applyFill="1" applyBorder="1" applyAlignment="1">
      <alignment vertical="center"/>
    </xf>
    <xf numFmtId="4" fontId="31" fillId="25" borderId="51" xfId="0" applyNumberFormat="1" applyFont="1" applyFill="1" applyBorder="1" applyAlignment="1">
      <alignment vertical="center"/>
    </xf>
    <xf numFmtId="4" fontId="31" fillId="25" borderId="58" xfId="0" applyNumberFormat="1" applyFont="1" applyFill="1" applyBorder="1" applyAlignment="1">
      <alignment vertical="center"/>
    </xf>
    <xf numFmtId="4" fontId="31" fillId="25" borderId="59" xfId="0" applyNumberFormat="1" applyFont="1" applyFill="1" applyBorder="1" applyAlignment="1">
      <alignment vertical="center"/>
    </xf>
    <xf numFmtId="0" fontId="30" fillId="24" borderId="56" xfId="0" applyFont="1" applyFill="1" applyBorder="1" applyAlignment="1">
      <alignment horizontal="right" vertical="center"/>
    </xf>
    <xf numFmtId="4" fontId="30" fillId="24" borderId="27" xfId="0" applyNumberFormat="1" applyFont="1" applyFill="1" applyBorder="1" applyAlignment="1">
      <alignment vertical="center"/>
    </xf>
    <xf numFmtId="2" fontId="31" fillId="0" borderId="46" xfId="0" applyNumberFormat="1" applyFont="1" applyBorder="1" applyAlignment="1">
      <alignment horizontal="right" vertical="center"/>
    </xf>
    <xf numFmtId="2" fontId="31" fillId="0" borderId="58" xfId="0" applyNumberFormat="1" applyFont="1" applyBorder="1" applyAlignment="1">
      <alignment horizontal="right" vertical="center"/>
    </xf>
    <xf numFmtId="0" fontId="31" fillId="0" borderId="54" xfId="0" applyFont="1" applyBorder="1" applyAlignment="1">
      <alignment vertical="center" wrapText="1"/>
    </xf>
    <xf numFmtId="2" fontId="31" fillId="25" borderId="38" xfId="0" applyNumberFormat="1" applyFont="1" applyFill="1" applyBorder="1" applyAlignment="1">
      <alignment horizontal="right" vertical="center"/>
    </xf>
    <xf numFmtId="4" fontId="31" fillId="25" borderId="38" xfId="0" applyNumberFormat="1" applyFont="1" applyFill="1" applyBorder="1" applyAlignment="1">
      <alignment vertical="center"/>
    </xf>
    <xf numFmtId="4" fontId="31" fillId="25" borderId="55" xfId="0" applyNumberFormat="1" applyFont="1" applyFill="1" applyBorder="1" applyAlignment="1">
      <alignment vertical="center"/>
    </xf>
    <xf numFmtId="44" fontId="31" fillId="0" borderId="51" xfId="75" applyFont="1" applyBorder="1" applyAlignment="1">
      <alignment vertical="center"/>
    </xf>
    <xf numFmtId="0" fontId="31" fillId="0" borderId="57" xfId="0" applyFont="1" applyBorder="1" applyAlignment="1">
      <alignment vertical="center"/>
    </xf>
    <xf numFmtId="4" fontId="31" fillId="0" borderId="58" xfId="0" applyNumberFormat="1" applyFont="1" applyBorder="1" applyAlignment="1">
      <alignment horizontal="center" vertical="center"/>
    </xf>
    <xf numFmtId="44" fontId="31" fillId="0" borderId="58" xfId="75" applyFont="1" applyBorder="1" applyAlignment="1">
      <alignment vertical="center"/>
    </xf>
    <xf numFmtId="44" fontId="31" fillId="0" borderId="59" xfId="75" applyFont="1" applyBorder="1" applyAlignment="1">
      <alignment vertical="center"/>
    </xf>
    <xf numFmtId="0" fontId="31" fillId="0" borderId="54" xfId="0" applyFont="1" applyBorder="1" applyAlignment="1">
      <alignment horizontal="left" vertical="center" wrapText="1"/>
    </xf>
    <xf numFmtId="4" fontId="31" fillId="0" borderId="38" xfId="0" applyNumberFormat="1" applyFont="1" applyBorder="1" applyAlignment="1">
      <alignment horizontal="center" vertical="center"/>
    </xf>
    <xf numFmtId="44" fontId="31" fillId="0" borderId="38" xfId="75" applyFont="1" applyBorder="1" applyAlignment="1">
      <alignment vertical="center"/>
    </xf>
    <xf numFmtId="44" fontId="31" fillId="0" borderId="55" xfId="75" applyFont="1" applyBorder="1" applyAlignment="1">
      <alignment vertical="center"/>
    </xf>
    <xf numFmtId="164" fontId="30" fillId="24" borderId="27" xfId="71" applyFont="1" applyFill="1" applyBorder="1" applyAlignment="1">
      <alignment vertical="center"/>
    </xf>
    <xf numFmtId="0" fontId="40" fillId="24" borderId="14" xfId="0" applyFont="1" applyFill="1" applyBorder="1" applyAlignment="1">
      <alignment horizontal="center" vertical="center" wrapText="1"/>
    </xf>
    <xf numFmtId="0" fontId="57" fillId="0" borderId="46" xfId="0" applyFont="1" applyBorder="1" applyAlignment="1">
      <alignment horizontal="left" vertical="center" wrapText="1"/>
    </xf>
    <xf numFmtId="0" fontId="57" fillId="0" borderId="46" xfId="0" applyFont="1" applyBorder="1" applyAlignment="1">
      <alignment horizontal="center" vertical="center" wrapText="1"/>
    </xf>
    <xf numFmtId="167" fontId="56" fillId="0" borderId="46" xfId="0" applyNumberFormat="1" applyFont="1" applyBorder="1" applyAlignment="1">
      <alignment horizontal="center" vertical="center" shrinkToFit="1"/>
    </xf>
    <xf numFmtId="170" fontId="56" fillId="0" borderId="46" xfId="0" applyNumberFormat="1" applyFont="1" applyBorder="1" applyAlignment="1">
      <alignment horizontal="center" vertical="center" wrapText="1"/>
    </xf>
    <xf numFmtId="170" fontId="56" fillId="0" borderId="46" xfId="0" applyNumberFormat="1" applyFont="1" applyBorder="1" applyAlignment="1">
      <alignment horizontal="right" vertical="center" shrinkToFit="1"/>
    </xf>
    <xf numFmtId="0" fontId="57" fillId="0" borderId="61" xfId="0" applyFont="1" applyBorder="1" applyAlignment="1">
      <alignment horizontal="left" vertical="center" wrapText="1"/>
    </xf>
    <xf numFmtId="0" fontId="57" fillId="0" borderId="61" xfId="0" applyFont="1" applyBorder="1" applyAlignment="1">
      <alignment horizontal="center" vertical="center" wrapText="1"/>
    </xf>
    <xf numFmtId="167" fontId="56" fillId="0" borderId="61" xfId="0" applyNumberFormat="1" applyFont="1" applyBorder="1" applyAlignment="1">
      <alignment horizontal="center" vertical="center" wrapText="1"/>
    </xf>
    <xf numFmtId="170" fontId="56" fillId="0" borderId="61" xfId="0" applyNumberFormat="1" applyFont="1" applyBorder="1" applyAlignment="1">
      <alignment horizontal="center" vertical="center" wrapText="1"/>
    </xf>
    <xf numFmtId="170" fontId="56" fillId="0" borderId="61" xfId="0" applyNumberFormat="1" applyFont="1" applyBorder="1" applyAlignment="1">
      <alignment horizontal="right" vertical="center" shrinkToFit="1"/>
    </xf>
    <xf numFmtId="0" fontId="42" fillId="0" borderId="61" xfId="0" applyFont="1" applyBorder="1" applyAlignment="1">
      <alignment horizontal="justify" vertical="center" wrapText="1"/>
    </xf>
    <xf numFmtId="0" fontId="42" fillId="0" borderId="61" xfId="0" applyFont="1" applyBorder="1" applyAlignment="1">
      <alignment horizontal="center" vertical="center" wrapText="1"/>
    </xf>
    <xf numFmtId="167" fontId="42" fillId="0" borderId="61" xfId="0" applyNumberFormat="1" applyFont="1" applyBorder="1" applyAlignment="1">
      <alignment horizontal="center" vertical="center" wrapText="1"/>
    </xf>
    <xf numFmtId="44" fontId="42" fillId="0" borderId="61" xfId="75" applyFont="1" applyFill="1" applyBorder="1" applyAlignment="1">
      <alignment horizontal="center" vertical="center" wrapText="1"/>
    </xf>
    <xf numFmtId="44" fontId="41" fillId="0" borderId="61" xfId="75" applyFont="1" applyFill="1" applyBorder="1" applyAlignment="1">
      <alignment horizontal="center" vertical="center" wrapText="1"/>
    </xf>
    <xf numFmtId="164" fontId="40" fillId="0" borderId="50" xfId="71" applyFont="1" applyFill="1" applyBorder="1" applyAlignment="1">
      <alignment horizontal="center" vertical="center" wrapText="1"/>
    </xf>
    <xf numFmtId="164" fontId="40" fillId="0" borderId="59" xfId="71" applyFont="1" applyBorder="1" applyAlignment="1">
      <alignment horizontal="center" vertical="center" wrapText="1"/>
    </xf>
    <xf numFmtId="0" fontId="32" fillId="0" borderId="33" xfId="0" applyFont="1" applyBorder="1" applyAlignment="1">
      <alignment horizontal="left" vertical="center" wrapText="1"/>
    </xf>
    <xf numFmtId="0" fontId="24" fillId="24" borderId="58" xfId="0" applyFont="1" applyFill="1" applyBorder="1" applyAlignment="1">
      <alignment horizontal="right" vertical="center"/>
    </xf>
    <xf numFmtId="4" fontId="24" fillId="24" borderId="59" xfId="0" applyNumberFormat="1" applyFont="1" applyFill="1" applyBorder="1" applyAlignment="1">
      <alignment vertical="center"/>
    </xf>
    <xf numFmtId="2" fontId="28" fillId="0" borderId="46" xfId="0" applyNumberFormat="1" applyFont="1" applyBorder="1" applyAlignment="1">
      <alignment vertical="center"/>
    </xf>
    <xf numFmtId="0" fontId="28" fillId="29" borderId="33" xfId="0" applyFont="1" applyFill="1" applyBorder="1" applyAlignment="1">
      <alignment vertical="center"/>
    </xf>
    <xf numFmtId="0" fontId="29" fillId="0" borderId="46" xfId="0" applyFont="1" applyBorder="1" applyAlignment="1">
      <alignment horizontal="center" vertical="center"/>
    </xf>
    <xf numFmtId="2" fontId="29" fillId="0" borderId="46" xfId="0" applyNumberFormat="1" applyFont="1" applyBorder="1" applyAlignment="1">
      <alignment vertical="center"/>
    </xf>
    <xf numFmtId="44" fontId="29" fillId="0" borderId="46" xfId="75" applyFont="1" applyFill="1" applyBorder="1" applyAlignment="1">
      <alignment vertical="center"/>
    </xf>
    <xf numFmtId="44" fontId="29" fillId="0" borderId="51" xfId="75" applyFont="1" applyFill="1" applyBorder="1" applyAlignment="1">
      <alignment vertical="center"/>
    </xf>
    <xf numFmtId="4" fontId="29" fillId="0" borderId="46" xfId="0" applyNumberFormat="1" applyFont="1" applyBorder="1" applyAlignment="1">
      <alignment vertical="center"/>
    </xf>
    <xf numFmtId="4" fontId="29" fillId="0" borderId="51" xfId="0" applyNumberFormat="1" applyFont="1" applyBorder="1" applyAlignment="1">
      <alignment vertical="center"/>
    </xf>
    <xf numFmtId="0" fontId="32" fillId="0" borderId="33" xfId="0" applyFont="1" applyBorder="1" applyAlignment="1">
      <alignment vertical="center" wrapText="1"/>
    </xf>
    <xf numFmtId="44" fontId="29" fillId="0" borderId="46" xfId="75" applyFont="1" applyBorder="1" applyAlignment="1">
      <alignment vertical="center"/>
    </xf>
    <xf numFmtId="44" fontId="29" fillId="0" borderId="51" xfId="75" applyFont="1" applyBorder="1" applyAlignment="1">
      <alignment vertical="center"/>
    </xf>
    <xf numFmtId="4" fontId="34" fillId="24" borderId="58" xfId="0" applyNumberFormat="1" applyFont="1" applyFill="1" applyBorder="1" applyAlignment="1">
      <alignment horizontal="center" vertical="center"/>
    </xf>
    <xf numFmtId="4" fontId="34" fillId="24" borderId="59" xfId="0" applyNumberFormat="1" applyFont="1" applyFill="1" applyBorder="1" applyAlignment="1">
      <alignment vertical="center"/>
    </xf>
    <xf numFmtId="0" fontId="30" fillId="27" borderId="58" xfId="0" applyFont="1" applyFill="1" applyBorder="1" applyAlignment="1">
      <alignment horizontal="center" vertical="center" wrapText="1"/>
    </xf>
    <xf numFmtId="0" fontId="28" fillId="27" borderId="58" xfId="0" applyFont="1" applyFill="1" applyBorder="1" applyAlignment="1">
      <alignment horizontal="center" vertical="center"/>
    </xf>
    <xf numFmtId="0" fontId="28" fillId="27" borderId="59" xfId="0" applyFont="1" applyFill="1" applyBorder="1" applyAlignment="1">
      <alignment horizontal="center" vertical="center"/>
    </xf>
    <xf numFmtId="44" fontId="29" fillId="0" borderId="61" xfId="75" applyFont="1" applyBorder="1" applyAlignment="1">
      <alignment vertical="center"/>
    </xf>
    <xf numFmtId="1" fontId="29" fillId="0" borderId="61" xfId="0" applyNumberFormat="1" applyFont="1" applyBorder="1" applyAlignment="1">
      <alignment horizontal="center" vertical="center"/>
    </xf>
    <xf numFmtId="9" fontId="29" fillId="0" borderId="61" xfId="70" applyFont="1" applyBorder="1" applyAlignment="1">
      <alignment horizontal="center" vertical="center"/>
    </xf>
    <xf numFmtId="0" fontId="34" fillId="24" borderId="26" xfId="0" applyFont="1" applyFill="1" applyBorder="1" applyAlignment="1">
      <alignment horizontal="center" vertical="center"/>
    </xf>
    <xf numFmtId="44" fontId="34" fillId="24" borderId="56" xfId="75" applyFont="1" applyFill="1" applyBorder="1" applyAlignment="1">
      <alignment horizontal="right" vertical="center"/>
    </xf>
    <xf numFmtId="1" fontId="34" fillId="24" borderId="56" xfId="0" applyNumberFormat="1" applyFont="1" applyFill="1" applyBorder="1" applyAlignment="1">
      <alignment horizontal="center" vertical="center"/>
    </xf>
    <xf numFmtId="9" fontId="34" fillId="24" borderId="56" xfId="70" applyFont="1" applyFill="1" applyBorder="1" applyAlignment="1">
      <alignment horizontal="center" vertical="center"/>
    </xf>
    <xf numFmtId="44" fontId="34" fillId="24" borderId="27" xfId="75" applyFont="1" applyFill="1" applyBorder="1" applyAlignment="1">
      <alignment horizontal="right" vertical="center"/>
    </xf>
    <xf numFmtId="44" fontId="29" fillId="0" borderId="38" xfId="75" applyFont="1" applyBorder="1" applyAlignment="1">
      <alignment vertical="center"/>
    </xf>
    <xf numFmtId="1" fontId="29" fillId="0" borderId="38" xfId="0" applyNumberFormat="1" applyFont="1" applyBorder="1" applyAlignment="1">
      <alignment horizontal="center" vertical="center"/>
    </xf>
    <xf numFmtId="9" fontId="29" fillId="0" borderId="38" xfId="70" applyFont="1" applyBorder="1" applyAlignment="1">
      <alignment horizontal="center" vertical="center"/>
    </xf>
    <xf numFmtId="0" fontId="33" fillId="28" borderId="26" xfId="0" applyFont="1" applyFill="1" applyBorder="1" applyAlignment="1">
      <alignment vertical="center"/>
    </xf>
    <xf numFmtId="44" fontId="33" fillId="28" borderId="56" xfId="75" applyFont="1" applyFill="1" applyBorder="1" applyAlignment="1">
      <alignment vertical="center"/>
    </xf>
    <xf numFmtId="1" fontId="33" fillId="28" borderId="56" xfId="0" applyNumberFormat="1" applyFont="1" applyFill="1" applyBorder="1" applyAlignment="1">
      <alignment horizontal="center" vertical="center"/>
    </xf>
    <xf numFmtId="9" fontId="33" fillId="28" borderId="56" xfId="70" applyFont="1" applyFill="1" applyBorder="1" applyAlignment="1">
      <alignment horizontal="center" vertical="center"/>
    </xf>
    <xf numFmtId="0" fontId="33" fillId="28" borderId="56" xfId="0" applyFont="1" applyFill="1" applyBorder="1" applyAlignment="1">
      <alignment vertical="center"/>
    </xf>
    <xf numFmtId="0" fontId="33" fillId="28" borderId="27" xfId="0" applyFont="1" applyFill="1" applyBorder="1" applyAlignment="1">
      <alignment vertical="center"/>
    </xf>
    <xf numFmtId="0" fontId="28" fillId="29" borderId="26" xfId="0" applyFont="1" applyFill="1" applyBorder="1" applyAlignment="1">
      <alignment vertical="center"/>
    </xf>
    <xf numFmtId="44" fontId="28" fillId="29" borderId="56" xfId="75" applyFont="1" applyFill="1" applyBorder="1" applyAlignment="1">
      <alignment vertical="center"/>
    </xf>
    <xf numFmtId="1" fontId="28" fillId="29" borderId="56" xfId="0" applyNumberFormat="1" applyFont="1" applyFill="1" applyBorder="1" applyAlignment="1">
      <alignment horizontal="center" vertical="center"/>
    </xf>
    <xf numFmtId="9" fontId="28" fillId="29" borderId="56" xfId="70" applyFont="1" applyFill="1" applyBorder="1" applyAlignment="1">
      <alignment horizontal="center" vertical="center"/>
    </xf>
    <xf numFmtId="0" fontId="28" fillId="29" borderId="56" xfId="0" applyFont="1" applyFill="1" applyBorder="1" applyAlignment="1">
      <alignment vertical="center"/>
    </xf>
    <xf numFmtId="10" fontId="28" fillId="29" borderId="56" xfId="70" applyNumberFormat="1" applyFont="1" applyFill="1" applyBorder="1" applyAlignment="1">
      <alignment vertical="center"/>
    </xf>
    <xf numFmtId="0" fontId="28" fillId="29" borderId="27" xfId="0" applyFont="1" applyFill="1" applyBorder="1" applyAlignment="1">
      <alignment vertical="center"/>
    </xf>
    <xf numFmtId="44" fontId="29" fillId="0" borderId="63" xfId="75" applyFont="1" applyBorder="1" applyAlignment="1">
      <alignment vertical="center"/>
    </xf>
    <xf numFmtId="1" fontId="29" fillId="0" borderId="63" xfId="0" applyNumberFormat="1" applyFont="1" applyBorder="1" applyAlignment="1">
      <alignment horizontal="center" vertical="center"/>
    </xf>
    <xf numFmtId="9" fontId="29" fillId="0" borderId="63" xfId="70" applyFont="1" applyBorder="1" applyAlignment="1">
      <alignment horizontal="center" vertical="center"/>
    </xf>
    <xf numFmtId="0" fontId="28" fillId="29" borderId="28" xfId="0" applyFont="1" applyFill="1" applyBorder="1" applyAlignment="1">
      <alignment vertical="center"/>
    </xf>
    <xf numFmtId="44" fontId="28" fillId="29" borderId="29" xfId="75" applyFont="1" applyFill="1" applyBorder="1" applyAlignment="1">
      <alignment vertical="center"/>
    </xf>
    <xf numFmtId="1" fontId="28" fillId="29" borderId="29" xfId="0" applyNumberFormat="1" applyFont="1" applyFill="1" applyBorder="1" applyAlignment="1">
      <alignment horizontal="center" vertical="center"/>
    </xf>
    <xf numFmtId="9" fontId="28" fillId="29" borderId="29" xfId="70" applyFont="1" applyFill="1" applyBorder="1" applyAlignment="1">
      <alignment horizontal="center" vertical="center"/>
    </xf>
    <xf numFmtId="0" fontId="28" fillId="29" borderId="29" xfId="0" applyFont="1" applyFill="1" applyBorder="1" applyAlignment="1">
      <alignment vertical="center"/>
    </xf>
    <xf numFmtId="10" fontId="28" fillId="29" borderId="29" xfId="70" applyNumberFormat="1" applyFont="1" applyFill="1" applyBorder="1" applyAlignment="1">
      <alignment vertical="center"/>
    </xf>
    <xf numFmtId="0" fontId="28" fillId="29" borderId="30" xfId="0" applyFont="1" applyFill="1" applyBorder="1" applyAlignment="1">
      <alignment vertical="center"/>
    </xf>
    <xf numFmtId="44" fontId="28" fillId="27" borderId="49" xfId="75" applyFont="1" applyFill="1" applyBorder="1" applyAlignment="1">
      <alignment horizontal="center" vertical="center" wrapText="1"/>
    </xf>
    <xf numFmtId="1" fontId="28" fillId="27" borderId="49" xfId="0" applyNumberFormat="1" applyFont="1" applyFill="1" applyBorder="1" applyAlignment="1">
      <alignment horizontal="center" vertical="center" wrapText="1"/>
    </xf>
    <xf numFmtId="9" fontId="30" fillId="27" borderId="49" xfId="70" applyFont="1" applyFill="1" applyBorder="1" applyAlignment="1">
      <alignment horizontal="center" vertical="center" wrapText="1"/>
    </xf>
    <xf numFmtId="0" fontId="28" fillId="27" borderId="49" xfId="0" applyFont="1" applyFill="1" applyBorder="1" applyAlignment="1">
      <alignment horizontal="center" vertical="center" wrapText="1"/>
    </xf>
    <xf numFmtId="44" fontId="28" fillId="27" borderId="58" xfId="75" applyFont="1" applyFill="1" applyBorder="1" applyAlignment="1">
      <alignment horizontal="center" vertical="center" wrapText="1"/>
    </xf>
    <xf numFmtId="1" fontId="28" fillId="27" borderId="58" xfId="0" applyNumberFormat="1" applyFont="1" applyFill="1" applyBorder="1" applyAlignment="1">
      <alignment horizontal="center" vertical="center" wrapText="1"/>
    </xf>
    <xf numFmtId="9" fontId="28" fillId="27" borderId="58" xfId="70" applyFont="1" applyFill="1" applyBorder="1" applyAlignment="1">
      <alignment horizontal="center" vertical="center" wrapText="1"/>
    </xf>
    <xf numFmtId="10" fontId="28" fillId="27" borderId="58" xfId="70" applyNumberFormat="1" applyFont="1" applyFill="1" applyBorder="1" applyAlignment="1">
      <alignment horizontal="center" vertical="center" wrapText="1"/>
    </xf>
    <xf numFmtId="10" fontId="28" fillId="27" borderId="58" xfId="0" applyNumberFormat="1" applyFont="1" applyFill="1" applyBorder="1" applyAlignment="1">
      <alignment horizontal="center" vertical="center" wrapText="1"/>
    </xf>
    <xf numFmtId="10" fontId="28" fillId="27" borderId="58" xfId="70" applyNumberFormat="1" applyFont="1" applyFill="1" applyBorder="1" applyAlignment="1">
      <alignment horizontal="center" vertical="center"/>
    </xf>
    <xf numFmtId="0" fontId="29" fillId="0" borderId="32" xfId="0" applyFont="1" applyBorder="1" applyAlignment="1">
      <alignment vertical="center"/>
    </xf>
    <xf numFmtId="44" fontId="29" fillId="0" borderId="65" xfId="75" applyFont="1" applyBorder="1" applyAlignment="1">
      <alignment vertical="center"/>
    </xf>
    <xf numFmtId="0" fontId="29" fillId="0" borderId="54" xfId="0" applyFont="1" applyBorder="1" applyAlignment="1">
      <alignment vertical="center"/>
    </xf>
    <xf numFmtId="44" fontId="29" fillId="0" borderId="55" xfId="75" applyFont="1" applyBorder="1" applyAlignment="1">
      <alignment vertical="center"/>
    </xf>
    <xf numFmtId="0" fontId="29" fillId="0" borderId="60" xfId="0" applyFont="1" applyBorder="1" applyAlignment="1">
      <alignment vertical="center"/>
    </xf>
    <xf numFmtId="44" fontId="29" fillId="0" borderId="62" xfId="75" applyFont="1" applyBorder="1" applyAlignment="1">
      <alignment vertical="center"/>
    </xf>
    <xf numFmtId="0" fontId="29" fillId="0" borderId="33" xfId="0" applyFont="1" applyBorder="1" applyAlignment="1">
      <alignment vertical="center"/>
    </xf>
    <xf numFmtId="1" fontId="29" fillId="0" borderId="46" xfId="0" applyNumberFormat="1" applyFont="1" applyBorder="1" applyAlignment="1">
      <alignment horizontal="center" vertical="center"/>
    </xf>
    <xf numFmtId="9" fontId="29" fillId="0" borderId="46" xfId="70" applyFont="1" applyBorder="1" applyAlignment="1">
      <alignment horizontal="center" vertical="center"/>
    </xf>
    <xf numFmtId="0" fontId="39" fillId="28" borderId="56" xfId="0" applyFont="1" applyFill="1" applyBorder="1" applyAlignment="1">
      <alignment vertical="center"/>
    </xf>
    <xf numFmtId="0" fontId="39" fillId="28" borderId="41" xfId="0" applyFont="1" applyFill="1" applyBorder="1" applyAlignment="1">
      <alignment vertical="center"/>
    </xf>
    <xf numFmtId="0" fontId="32" fillId="0" borderId="46" xfId="0" applyFont="1" applyBorder="1" applyAlignment="1">
      <alignment horizontal="center" vertical="center"/>
    </xf>
    <xf numFmtId="165" fontId="31" fillId="0" borderId="46" xfId="0" applyNumberFormat="1" applyFont="1" applyBorder="1" applyAlignment="1">
      <alignment vertical="center"/>
    </xf>
    <xf numFmtId="1" fontId="31" fillId="0" borderId="46" xfId="0" applyNumberFormat="1" applyFont="1" applyBorder="1" applyAlignment="1">
      <alignment horizontal="center" vertical="center"/>
    </xf>
    <xf numFmtId="0" fontId="30" fillId="27" borderId="69" xfId="0" applyFont="1" applyFill="1" applyBorder="1" applyAlignment="1">
      <alignment horizontal="center" vertical="center"/>
    </xf>
    <xf numFmtId="165" fontId="31" fillId="0" borderId="70" xfId="0" applyNumberFormat="1" applyFont="1" applyBorder="1" applyAlignment="1">
      <alignment vertical="center"/>
    </xf>
    <xf numFmtId="44" fontId="31" fillId="25" borderId="70" xfId="75" applyFont="1" applyFill="1" applyBorder="1" applyAlignment="1">
      <alignment vertical="center"/>
    </xf>
    <xf numFmtId="0" fontId="31" fillId="0" borderId="71" xfId="0" applyFont="1" applyBorder="1" applyAlignment="1">
      <alignment vertical="center"/>
    </xf>
    <xf numFmtId="0" fontId="31" fillId="0" borderId="72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165" fontId="31" fillId="0" borderId="0" xfId="0" applyNumberFormat="1" applyFont="1" applyAlignment="1">
      <alignment vertical="center"/>
    </xf>
    <xf numFmtId="1" fontId="31" fillId="0" borderId="0" xfId="0" applyNumberFormat="1" applyFont="1" applyAlignment="1">
      <alignment horizontal="center" vertical="center"/>
    </xf>
    <xf numFmtId="0" fontId="39" fillId="28" borderId="74" xfId="0" applyFont="1" applyFill="1" applyBorder="1" applyAlignment="1">
      <alignment vertical="center"/>
    </xf>
    <xf numFmtId="0" fontId="32" fillId="0" borderId="47" xfId="0" applyFont="1" applyBorder="1" applyAlignment="1">
      <alignment horizontal="center" vertical="center"/>
    </xf>
    <xf numFmtId="165" fontId="31" fillId="0" borderId="47" xfId="0" applyNumberFormat="1" applyFont="1" applyBorder="1" applyAlignment="1">
      <alignment vertical="center"/>
    </xf>
    <xf numFmtId="1" fontId="31" fillId="0" borderId="47" xfId="0" applyNumberFormat="1" applyFont="1" applyBorder="1" applyAlignment="1">
      <alignment horizontal="center" vertical="center"/>
    </xf>
    <xf numFmtId="44" fontId="31" fillId="0" borderId="47" xfId="75" applyFont="1" applyBorder="1" applyAlignment="1">
      <alignment vertical="center"/>
    </xf>
    <xf numFmtId="9" fontId="32" fillId="0" borderId="46" xfId="70" applyFont="1" applyBorder="1" applyAlignment="1">
      <alignment horizontal="center" vertical="center"/>
    </xf>
    <xf numFmtId="44" fontId="32" fillId="0" borderId="46" xfId="75" applyFont="1" applyBorder="1" applyAlignment="1">
      <alignment vertical="center"/>
    </xf>
    <xf numFmtId="44" fontId="32" fillId="0" borderId="51" xfId="75" applyFont="1" applyBorder="1" applyAlignment="1">
      <alignment vertical="center"/>
    </xf>
    <xf numFmtId="0" fontId="32" fillId="0" borderId="46" xfId="0" applyFont="1" applyBorder="1" applyAlignment="1">
      <alignment horizontal="center" vertical="center" wrapText="1"/>
    </xf>
    <xf numFmtId="9" fontId="32" fillId="0" borderId="46" xfId="70" applyFont="1" applyBorder="1" applyAlignment="1">
      <alignment horizontal="center" vertical="center" wrapText="1"/>
    </xf>
    <xf numFmtId="44" fontId="32" fillId="0" borderId="46" xfId="75" applyFont="1" applyBorder="1" applyAlignment="1">
      <alignment vertical="center" wrapText="1"/>
    </xf>
    <xf numFmtId="44" fontId="32" fillId="0" borderId="51" xfId="75" applyFont="1" applyBorder="1" applyAlignment="1">
      <alignment vertical="center" wrapText="1"/>
    </xf>
    <xf numFmtId="0" fontId="30" fillId="27" borderId="59" xfId="0" applyFont="1" applyFill="1" applyBorder="1" applyAlignment="1">
      <alignment horizontal="center" vertical="center" wrapText="1"/>
    </xf>
    <xf numFmtId="0" fontId="39" fillId="28" borderId="56" xfId="0" applyFont="1" applyFill="1" applyBorder="1" applyAlignment="1">
      <alignment horizontal="center" vertical="center"/>
    </xf>
    <xf numFmtId="44" fontId="39" fillId="28" borderId="56" xfId="0" applyNumberFormat="1" applyFont="1" applyFill="1" applyBorder="1" applyAlignment="1">
      <alignment vertical="center"/>
    </xf>
    <xf numFmtId="44" fontId="39" fillId="28" borderId="27" xfId="0" applyNumberFormat="1" applyFont="1" applyFill="1" applyBorder="1" applyAlignment="1">
      <alignment vertical="center"/>
    </xf>
    <xf numFmtId="0" fontId="32" fillId="0" borderId="54" xfId="0" applyFont="1" applyBorder="1" applyAlignment="1">
      <alignment vertical="center"/>
    </xf>
    <xf numFmtId="0" fontId="32" fillId="0" borderId="38" xfId="0" applyFont="1" applyBorder="1" applyAlignment="1">
      <alignment horizontal="center" vertical="center"/>
    </xf>
    <xf numFmtId="9" fontId="32" fillId="0" borderId="38" xfId="70" applyFont="1" applyBorder="1" applyAlignment="1">
      <alignment horizontal="center" vertical="center"/>
    </xf>
    <xf numFmtId="44" fontId="32" fillId="0" borderId="38" xfId="75" applyFont="1" applyBorder="1" applyAlignment="1">
      <alignment vertical="center"/>
    </xf>
    <xf numFmtId="44" fontId="32" fillId="0" borderId="55" xfId="75" applyFont="1" applyBorder="1" applyAlignment="1">
      <alignment vertical="center"/>
    </xf>
    <xf numFmtId="0" fontId="28" fillId="29" borderId="56" xfId="0" applyFont="1" applyFill="1" applyBorder="1" applyAlignment="1">
      <alignment horizontal="center" vertical="center"/>
    </xf>
    <xf numFmtId="0" fontId="32" fillId="0" borderId="32" xfId="0" applyFont="1" applyBorder="1" applyAlignment="1">
      <alignment vertical="center"/>
    </xf>
    <xf numFmtId="0" fontId="32" fillId="0" borderId="63" xfId="0" applyFont="1" applyBorder="1" applyAlignment="1">
      <alignment horizontal="center" vertical="center"/>
    </xf>
    <xf numFmtId="9" fontId="32" fillId="0" borderId="63" xfId="70" applyFont="1" applyBorder="1" applyAlignment="1">
      <alignment horizontal="center" vertical="center"/>
    </xf>
    <xf numFmtId="44" fontId="32" fillId="0" borderId="63" xfId="75" applyFont="1" applyBorder="1" applyAlignment="1">
      <alignment vertical="center"/>
    </xf>
    <xf numFmtId="44" fontId="32" fillId="0" borderId="65" xfId="75" applyFont="1" applyBorder="1" applyAlignment="1">
      <alignment vertical="center"/>
    </xf>
    <xf numFmtId="44" fontId="28" fillId="29" borderId="27" xfId="75" applyFont="1" applyFill="1" applyBorder="1" applyAlignment="1">
      <alignment vertical="center"/>
    </xf>
    <xf numFmtId="0" fontId="32" fillId="0" borderId="60" xfId="0" applyFont="1" applyBorder="1" applyAlignment="1">
      <alignment vertical="center"/>
    </xf>
    <xf numFmtId="9" fontId="32" fillId="0" borderId="47" xfId="70" applyFont="1" applyBorder="1" applyAlignment="1">
      <alignment horizontal="center" vertical="center"/>
    </xf>
    <xf numFmtId="44" fontId="32" fillId="0" borderId="47" xfId="75" applyFont="1" applyBorder="1" applyAlignment="1">
      <alignment vertical="center"/>
    </xf>
    <xf numFmtId="44" fontId="32" fillId="0" borderId="62" xfId="75" applyFont="1" applyBorder="1" applyAlignment="1">
      <alignment vertical="center"/>
    </xf>
    <xf numFmtId="9" fontId="39" fillId="28" borderId="56" xfId="70" applyFont="1" applyFill="1" applyBorder="1" applyAlignment="1">
      <alignment horizontal="center" vertical="center"/>
    </xf>
    <xf numFmtId="44" fontId="39" fillId="28" borderId="56" xfId="75" applyFont="1" applyFill="1" applyBorder="1" applyAlignment="1">
      <alignment vertical="center"/>
    </xf>
    <xf numFmtId="44" fontId="39" fillId="28" borderId="27" xfId="75" applyFont="1" applyFill="1" applyBorder="1" applyAlignment="1">
      <alignment vertical="center"/>
    </xf>
    <xf numFmtId="0" fontId="32" fillId="0" borderId="54" xfId="0" applyFont="1" applyBorder="1" applyAlignment="1">
      <alignment vertical="center" wrapText="1"/>
    </xf>
    <xf numFmtId="0" fontId="32" fillId="0" borderId="38" xfId="0" applyFont="1" applyBorder="1" applyAlignment="1">
      <alignment horizontal="center" vertical="center" wrapText="1"/>
    </xf>
    <xf numFmtId="9" fontId="32" fillId="0" borderId="38" xfId="70" applyFont="1" applyBorder="1" applyAlignment="1">
      <alignment horizontal="center" vertical="center" wrapText="1"/>
    </xf>
    <xf numFmtId="44" fontId="32" fillId="0" borderId="38" xfId="75" applyFont="1" applyBorder="1" applyAlignment="1">
      <alignment vertical="center" wrapText="1"/>
    </xf>
    <xf numFmtId="44" fontId="32" fillId="0" borderId="55" xfId="75" applyFont="1" applyBorder="1" applyAlignment="1">
      <alignment vertical="center" wrapText="1"/>
    </xf>
    <xf numFmtId="0" fontId="28" fillId="29" borderId="26" xfId="0" applyFont="1" applyFill="1" applyBorder="1" applyAlignment="1">
      <alignment vertical="center" wrapText="1"/>
    </xf>
    <xf numFmtId="0" fontId="28" fillId="29" borderId="56" xfId="0" applyFont="1" applyFill="1" applyBorder="1" applyAlignment="1">
      <alignment horizontal="center" vertical="center" wrapText="1"/>
    </xf>
    <xf numFmtId="9" fontId="28" fillId="29" borderId="56" xfId="70" applyFont="1" applyFill="1" applyBorder="1" applyAlignment="1">
      <alignment horizontal="center" vertical="center" wrapText="1"/>
    </xf>
    <xf numFmtId="44" fontId="28" fillId="29" borderId="56" xfId="75" applyFont="1" applyFill="1" applyBorder="1" applyAlignment="1">
      <alignment vertical="center" wrapText="1"/>
    </xf>
    <xf numFmtId="44" fontId="28" fillId="29" borderId="27" xfId="75" applyFont="1" applyFill="1" applyBorder="1" applyAlignment="1">
      <alignment vertical="center" wrapText="1"/>
    </xf>
    <xf numFmtId="44" fontId="28" fillId="24" borderId="27" xfId="75" applyFont="1" applyFill="1" applyBorder="1" applyAlignment="1">
      <alignment vertical="center"/>
    </xf>
    <xf numFmtId="44" fontId="31" fillId="0" borderId="36" xfId="75" applyFont="1" applyBorder="1" applyAlignment="1">
      <alignment vertical="center"/>
    </xf>
    <xf numFmtId="44" fontId="31" fillId="25" borderId="13" xfId="75" applyFont="1" applyFill="1" applyBorder="1" applyAlignment="1">
      <alignment vertical="center"/>
    </xf>
    <xf numFmtId="44" fontId="39" fillId="28" borderId="29" xfId="75" applyFont="1" applyFill="1" applyBorder="1" applyAlignment="1">
      <alignment vertical="center"/>
    </xf>
    <xf numFmtId="44" fontId="39" fillId="28" borderId="73" xfId="75" applyFont="1" applyFill="1" applyBorder="1" applyAlignment="1">
      <alignment vertical="center"/>
    </xf>
    <xf numFmtId="44" fontId="31" fillId="0" borderId="39" xfId="75" applyFont="1" applyBorder="1" applyAlignment="1">
      <alignment vertical="center"/>
    </xf>
    <xf numFmtId="44" fontId="39" fillId="28" borderId="74" xfId="75" applyFont="1" applyFill="1" applyBorder="1" applyAlignment="1">
      <alignment vertical="center"/>
    </xf>
    <xf numFmtId="44" fontId="39" fillId="28" borderId="75" xfId="75" applyFont="1" applyFill="1" applyBorder="1" applyAlignment="1">
      <alignment vertical="center"/>
    </xf>
    <xf numFmtId="44" fontId="31" fillId="0" borderId="62" xfId="75" applyFont="1" applyBorder="1" applyAlignment="1">
      <alignment vertical="center"/>
    </xf>
    <xf numFmtId="44" fontId="28" fillId="24" borderId="56" xfId="75" applyFont="1" applyFill="1" applyBorder="1" applyAlignment="1">
      <alignment vertical="center"/>
    </xf>
    <xf numFmtId="0" fontId="28" fillId="0" borderId="46" xfId="0" applyFont="1" applyBorder="1" applyAlignment="1">
      <alignment vertical="center"/>
    </xf>
    <xf numFmtId="4" fontId="28" fillId="0" borderId="46" xfId="0" applyNumberFormat="1" applyFont="1" applyBorder="1" applyAlignment="1">
      <alignment vertical="center"/>
    </xf>
    <xf numFmtId="4" fontId="28" fillId="0" borderId="51" xfId="0" applyNumberFormat="1" applyFont="1" applyBorder="1" applyAlignment="1">
      <alignment vertical="center"/>
    </xf>
    <xf numFmtId="0" fontId="28" fillId="0" borderId="46" xfId="0" applyFont="1" applyBorder="1" applyAlignment="1">
      <alignment horizontal="center" vertical="center"/>
    </xf>
    <xf numFmtId="44" fontId="28" fillId="0" borderId="46" xfId="75" applyFont="1" applyFill="1" applyBorder="1" applyAlignment="1">
      <alignment vertical="center"/>
    </xf>
    <xf numFmtId="44" fontId="28" fillId="0" borderId="51" xfId="75" applyFont="1" applyFill="1" applyBorder="1" applyAlignment="1">
      <alignment vertical="center"/>
    </xf>
    <xf numFmtId="0" fontId="28" fillId="0" borderId="38" xfId="0" applyFont="1" applyBorder="1" applyAlignment="1">
      <alignment vertical="center"/>
    </xf>
    <xf numFmtId="0" fontId="29" fillId="0" borderId="38" xfId="0" applyFont="1" applyBorder="1" applyAlignment="1">
      <alignment horizontal="center" vertical="center"/>
    </xf>
    <xf numFmtId="2" fontId="29" fillId="0" borderId="38" xfId="0" applyNumberFormat="1" applyFont="1" applyBorder="1" applyAlignment="1">
      <alignment vertical="center"/>
    </xf>
    <xf numFmtId="44" fontId="29" fillId="0" borderId="38" xfId="75" applyFont="1" applyFill="1" applyBorder="1" applyAlignment="1">
      <alignment vertical="center"/>
    </xf>
    <xf numFmtId="44" fontId="29" fillId="0" borderId="55" xfId="75" applyFont="1" applyFill="1" applyBorder="1" applyAlignment="1">
      <alignment vertical="center"/>
    </xf>
    <xf numFmtId="0" fontId="28" fillId="28" borderId="56" xfId="0" applyFont="1" applyFill="1" applyBorder="1" applyAlignment="1">
      <alignment horizontal="center" vertical="center"/>
    </xf>
    <xf numFmtId="2" fontId="28" fillId="28" borderId="56" xfId="0" applyNumberFormat="1" applyFont="1" applyFill="1" applyBorder="1" applyAlignment="1">
      <alignment vertical="center"/>
    </xf>
    <xf numFmtId="44" fontId="28" fillId="28" borderId="56" xfId="75" applyFont="1" applyFill="1" applyBorder="1" applyAlignment="1">
      <alignment vertical="center"/>
    </xf>
    <xf numFmtId="44" fontId="28" fillId="28" borderId="27" xfId="75" applyFont="1" applyFill="1" applyBorder="1" applyAlignment="1">
      <alignment vertical="center"/>
    </xf>
    <xf numFmtId="2" fontId="28" fillId="0" borderId="47" xfId="0" applyNumberFormat="1" applyFont="1" applyBorder="1" applyAlignment="1">
      <alignment vertical="center"/>
    </xf>
    <xf numFmtId="0" fontId="29" fillId="0" borderId="47" xfId="0" applyFont="1" applyBorder="1" applyAlignment="1">
      <alignment horizontal="center" vertical="center"/>
    </xf>
    <xf numFmtId="2" fontId="29" fillId="0" borderId="47" xfId="0" applyNumberFormat="1" applyFont="1" applyBorder="1" applyAlignment="1">
      <alignment vertical="center"/>
    </xf>
    <xf numFmtId="4" fontId="29" fillId="0" borderId="47" xfId="0" applyNumberFormat="1" applyFont="1" applyBorder="1" applyAlignment="1">
      <alignment vertical="center"/>
    </xf>
    <xf numFmtId="4" fontId="29" fillId="0" borderId="62" xfId="0" applyNumberFormat="1" applyFont="1" applyBorder="1" applyAlignment="1">
      <alignment vertical="center"/>
    </xf>
    <xf numFmtId="0" fontId="29" fillId="0" borderId="54" xfId="0" applyFont="1" applyBorder="1" applyAlignment="1">
      <alignment vertical="center" wrapText="1"/>
    </xf>
    <xf numFmtId="2" fontId="28" fillId="0" borderId="38" xfId="0" applyNumberFormat="1" applyFont="1" applyBorder="1" applyAlignment="1">
      <alignment vertical="center"/>
    </xf>
    <xf numFmtId="2" fontId="28" fillId="0" borderId="56" xfId="0" applyNumberFormat="1" applyFont="1" applyBorder="1" applyAlignment="1">
      <alignment vertical="center"/>
    </xf>
    <xf numFmtId="0" fontId="28" fillId="0" borderId="60" xfId="0" applyFont="1" applyBorder="1" applyAlignment="1">
      <alignment vertical="center"/>
    </xf>
    <xf numFmtId="0" fontId="28" fillId="0" borderId="47" xfId="0" applyFont="1" applyBorder="1" applyAlignment="1">
      <alignment vertical="center"/>
    </xf>
    <xf numFmtId="4" fontId="28" fillId="0" borderId="47" xfId="0" applyNumberFormat="1" applyFont="1" applyBorder="1" applyAlignment="1">
      <alignment vertical="center"/>
    </xf>
    <xf numFmtId="4" fontId="28" fillId="0" borderId="62" xfId="0" applyNumberFormat="1" applyFont="1" applyBorder="1" applyAlignment="1">
      <alignment vertical="center"/>
    </xf>
    <xf numFmtId="4" fontId="29" fillId="0" borderId="38" xfId="0" applyNumberFormat="1" applyFont="1" applyBorder="1" applyAlignment="1">
      <alignment vertical="center"/>
    </xf>
    <xf numFmtId="4" fontId="29" fillId="0" borderId="55" xfId="0" applyNumberFormat="1" applyFont="1" applyBorder="1" applyAlignment="1">
      <alignment vertical="center"/>
    </xf>
    <xf numFmtId="0" fontId="65" fillId="0" borderId="0" xfId="0" applyFont="1" applyAlignment="1">
      <alignment vertical="center"/>
    </xf>
    <xf numFmtId="0" fontId="65" fillId="25" borderId="0" xfId="0" applyFont="1" applyFill="1" applyAlignment="1">
      <alignment vertical="center"/>
    </xf>
    <xf numFmtId="0" fontId="34" fillId="0" borderId="0" xfId="0" applyFont="1" applyAlignment="1">
      <alignment horizontal="center" vertical="center"/>
    </xf>
    <xf numFmtId="0" fontId="34" fillId="25" borderId="0" xfId="0" applyFont="1" applyFill="1" applyAlignment="1">
      <alignment horizontal="right" vertical="center"/>
    </xf>
    <xf numFmtId="166" fontId="34" fillId="25" borderId="0" xfId="0" applyNumberFormat="1" applyFont="1" applyFill="1" applyAlignment="1">
      <alignment horizontal="right" vertical="center"/>
    </xf>
    <xf numFmtId="166" fontId="35" fillId="25" borderId="0" xfId="0" applyNumberFormat="1" applyFont="1" applyFill="1" applyAlignment="1">
      <alignment vertical="center"/>
    </xf>
    <xf numFmtId="16" fontId="35" fillId="25" borderId="0" xfId="0" applyNumberFormat="1" applyFont="1" applyFill="1" applyAlignment="1">
      <alignment vertical="center"/>
    </xf>
    <xf numFmtId="2" fontId="35" fillId="25" borderId="0" xfId="0" applyNumberFormat="1" applyFont="1" applyFill="1" applyAlignment="1">
      <alignment vertical="center"/>
    </xf>
    <xf numFmtId="0" fontId="35" fillId="25" borderId="0" xfId="0" applyFont="1" applyFill="1" applyAlignment="1">
      <alignment horizontal="center" vertical="center"/>
    </xf>
    <xf numFmtId="44" fontId="30" fillId="0" borderId="55" xfId="75" applyFont="1" applyBorder="1" applyAlignment="1">
      <alignment vertical="center" wrapText="1"/>
    </xf>
    <xf numFmtId="44" fontId="30" fillId="0" borderId="38" xfId="0" applyNumberFormat="1" applyFont="1" applyBorder="1" applyAlignment="1">
      <alignment vertical="center" wrapText="1"/>
    </xf>
    <xf numFmtId="0" fontId="61" fillId="25" borderId="0" xfId="0" applyFont="1" applyFill="1" applyAlignment="1">
      <alignment horizontal="center" vertical="center"/>
    </xf>
    <xf numFmtId="168" fontId="0" fillId="32" borderId="34" xfId="0" applyNumberFormat="1" applyFill="1" applyBorder="1" applyAlignment="1">
      <alignment vertical="center"/>
    </xf>
    <xf numFmtId="0" fontId="46" fillId="32" borderId="34" xfId="0" applyFont="1" applyFill="1" applyBorder="1" applyAlignment="1">
      <alignment vertical="center"/>
    </xf>
    <xf numFmtId="9" fontId="0" fillId="32" borderId="34" xfId="70" applyFont="1" applyFill="1" applyBorder="1" applyAlignment="1">
      <alignment vertical="center"/>
    </xf>
    <xf numFmtId="9" fontId="46" fillId="32" borderId="34" xfId="70" applyFont="1" applyFill="1" applyBorder="1" applyAlignment="1">
      <alignment vertical="center"/>
    </xf>
    <xf numFmtId="165" fontId="35" fillId="25" borderId="0" xfId="70" applyNumberFormat="1" applyFont="1" applyFill="1" applyAlignment="1">
      <alignment vertical="center"/>
    </xf>
    <xf numFmtId="2" fontId="35" fillId="25" borderId="0" xfId="70" applyNumberFormat="1" applyFont="1" applyFill="1" applyAlignment="1">
      <alignment vertical="center"/>
    </xf>
    <xf numFmtId="44" fontId="35" fillId="25" borderId="0" xfId="75" applyFont="1" applyFill="1" applyAlignment="1">
      <alignment vertical="center"/>
    </xf>
    <xf numFmtId="4" fontId="69" fillId="25" borderId="46" xfId="0" applyNumberFormat="1" applyFont="1" applyFill="1" applyBorder="1" applyAlignment="1">
      <alignment horizontal="left" vertical="center"/>
    </xf>
    <xf numFmtId="0" fontId="64" fillId="25" borderId="0" xfId="0" applyFont="1" applyFill="1" applyAlignment="1">
      <alignment horizontal="center" vertical="center"/>
    </xf>
    <xf numFmtId="44" fontId="64" fillId="25" borderId="0" xfId="0" applyNumberFormat="1" applyFont="1" applyFill="1" applyAlignment="1">
      <alignment horizontal="center" vertical="center"/>
    </xf>
    <xf numFmtId="9" fontId="65" fillId="25" borderId="0" xfId="0" applyNumberFormat="1" applyFont="1" applyFill="1" applyAlignment="1">
      <alignment vertical="center"/>
    </xf>
    <xf numFmtId="0" fontId="34" fillId="25" borderId="0" xfId="0" applyFont="1" applyFill="1" applyAlignment="1">
      <alignment horizontal="center" vertical="center"/>
    </xf>
    <xf numFmtId="0" fontId="57" fillId="25" borderId="0" xfId="0" applyFont="1" applyFill="1" applyAlignment="1">
      <alignment horizontal="left" wrapText="1"/>
    </xf>
    <xf numFmtId="0" fontId="66" fillId="25" borderId="46" xfId="0" applyFont="1" applyFill="1" applyBorder="1" applyAlignment="1">
      <alignment horizontal="center" vertical="center" wrapText="1"/>
    </xf>
    <xf numFmtId="0" fontId="66" fillId="25" borderId="46" xfId="0" applyFont="1" applyFill="1" applyBorder="1" applyAlignment="1">
      <alignment horizontal="justify" vertical="center" wrapText="1"/>
    </xf>
    <xf numFmtId="0" fontId="70" fillId="25" borderId="46" xfId="0" applyFont="1" applyFill="1" applyBorder="1" applyAlignment="1">
      <alignment horizontal="left" vertical="center"/>
    </xf>
    <xf numFmtId="0" fontId="70" fillId="25" borderId="46" xfId="0" applyFont="1" applyFill="1" applyBorder="1" applyAlignment="1">
      <alignment horizontal="right" vertical="center"/>
    </xf>
    <xf numFmtId="0" fontId="71" fillId="25" borderId="46" xfId="0" applyFont="1" applyFill="1" applyBorder="1" applyAlignment="1">
      <alignment vertical="center"/>
    </xf>
    <xf numFmtId="0" fontId="68" fillId="42" borderId="46" xfId="0" applyFont="1" applyFill="1" applyBorder="1" applyAlignment="1">
      <alignment horizontal="center" vertical="center" wrapText="1"/>
    </xf>
    <xf numFmtId="0" fontId="55" fillId="38" borderId="46" xfId="0" applyFont="1" applyFill="1" applyBorder="1" applyAlignment="1">
      <alignment horizontal="center" vertical="center" wrapText="1"/>
    </xf>
    <xf numFmtId="170" fontId="59" fillId="39" borderId="79" xfId="0" applyNumberFormat="1" applyFont="1" applyFill="1" applyBorder="1" applyAlignment="1">
      <alignment horizontal="right" vertical="center" wrapText="1"/>
    </xf>
    <xf numFmtId="0" fontId="56" fillId="0" borderId="46" xfId="0" applyFont="1" applyBorder="1" applyAlignment="1">
      <alignment horizontal="center" vertical="center" wrapText="1"/>
    </xf>
    <xf numFmtId="167" fontId="56" fillId="0" borderId="46" xfId="0" applyNumberFormat="1" applyFont="1" applyBorder="1" applyAlignment="1">
      <alignment horizontal="center" vertical="center" wrapText="1"/>
    </xf>
    <xf numFmtId="0" fontId="58" fillId="0" borderId="46" xfId="0" applyFont="1" applyBorder="1" applyAlignment="1">
      <alignment horizontal="left" vertical="center" wrapText="1"/>
    </xf>
    <xf numFmtId="0" fontId="55" fillId="0" borderId="44" xfId="0" applyFont="1" applyBorder="1" applyAlignment="1">
      <alignment horizontal="left" vertical="center" wrapText="1"/>
    </xf>
    <xf numFmtId="0" fontId="56" fillId="0" borderId="45" xfId="0" applyFont="1" applyBorder="1" applyAlignment="1">
      <alignment horizontal="center" vertical="center" wrapText="1"/>
    </xf>
    <xf numFmtId="0" fontId="56" fillId="0" borderId="45" xfId="0" applyFont="1" applyBorder="1" applyAlignment="1">
      <alignment horizontal="left" vertical="center" wrapText="1"/>
    </xf>
    <xf numFmtId="170" fontId="59" fillId="0" borderId="79" xfId="0" applyNumberFormat="1" applyFont="1" applyBorder="1" applyAlignment="1">
      <alignment horizontal="right" vertical="center" wrapText="1"/>
    </xf>
    <xf numFmtId="170" fontId="59" fillId="0" borderId="80" xfId="0" applyNumberFormat="1" applyFont="1" applyBorder="1" applyAlignment="1">
      <alignment horizontal="center" vertical="center" shrinkToFit="1"/>
    </xf>
    <xf numFmtId="0" fontId="57" fillId="25" borderId="0" xfId="0" applyFont="1" applyFill="1" applyAlignment="1">
      <alignment horizontal="left" wrapText="1"/>
    </xf>
    <xf numFmtId="0" fontId="72" fillId="0" borderId="0" xfId="0" applyFont="1" applyAlignment="1">
      <alignment horizontal="center"/>
    </xf>
    <xf numFmtId="0" fontId="73" fillId="0" borderId="0" xfId="0" applyFont="1" applyAlignment="1">
      <alignment horizontal="center" wrapText="1"/>
    </xf>
    <xf numFmtId="0" fontId="34" fillId="0" borderId="0" xfId="0" applyFont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4" fillId="25" borderId="0" xfId="0" applyFont="1" applyFill="1" applyAlignment="1">
      <alignment horizontal="left" vertical="center" wrapText="1"/>
    </xf>
    <xf numFmtId="0" fontId="45" fillId="40" borderId="10" xfId="0" applyFont="1" applyFill="1" applyBorder="1" applyAlignment="1">
      <alignment horizontal="center" vertical="center" wrapText="1"/>
    </xf>
    <xf numFmtId="0" fontId="45" fillId="40" borderId="13" xfId="0" applyFont="1" applyFill="1" applyBorder="1" applyAlignment="1">
      <alignment horizontal="center" vertical="center" wrapText="1"/>
    </xf>
    <xf numFmtId="49" fontId="47" fillId="26" borderId="40" xfId="0" applyNumberFormat="1" applyFont="1" applyFill="1" applyBorder="1" applyAlignment="1">
      <alignment horizontal="center" vertical="center" wrapText="1"/>
    </xf>
    <xf numFmtId="49" fontId="47" fillId="26" borderId="38" xfId="0" applyNumberFormat="1" applyFont="1" applyFill="1" applyBorder="1" applyAlignment="1">
      <alignment horizontal="center" vertical="center" wrapText="1"/>
    </xf>
    <xf numFmtId="49" fontId="47" fillId="26" borderId="34" xfId="0" applyNumberFormat="1" applyFont="1" applyFill="1" applyBorder="1" applyAlignment="1">
      <alignment horizontal="center" vertical="center" wrapText="1"/>
    </xf>
    <xf numFmtId="0" fontId="45" fillId="31" borderId="10" xfId="0" applyFont="1" applyFill="1" applyBorder="1" applyAlignment="1">
      <alignment horizontal="center" vertical="center"/>
    </xf>
    <xf numFmtId="0" fontId="45" fillId="31" borderId="11" xfId="0" applyFont="1" applyFill="1" applyBorder="1" applyAlignment="1">
      <alignment horizontal="center" vertical="center"/>
    </xf>
    <xf numFmtId="0" fontId="45" fillId="32" borderId="11" xfId="0" applyFont="1" applyFill="1" applyBorder="1" applyAlignment="1">
      <alignment horizontal="center" vertical="center"/>
    </xf>
    <xf numFmtId="0" fontId="45" fillId="33" borderId="11" xfId="0" applyFont="1" applyFill="1" applyBorder="1" applyAlignment="1">
      <alignment horizontal="center" vertical="center"/>
    </xf>
    <xf numFmtId="0" fontId="45" fillId="33" borderId="13" xfId="0" applyFont="1" applyFill="1" applyBorder="1" applyAlignment="1">
      <alignment horizontal="center" vertical="center"/>
    </xf>
    <xf numFmtId="49" fontId="49" fillId="26" borderId="34" xfId="0" applyNumberFormat="1" applyFont="1" applyFill="1" applyBorder="1" applyAlignment="1">
      <alignment horizontal="right" vertical="center"/>
    </xf>
    <xf numFmtId="49" fontId="47" fillId="26" borderId="72" xfId="0" applyNumberFormat="1" applyFont="1" applyFill="1" applyBorder="1" applyAlignment="1">
      <alignment horizontal="center" vertical="center" wrapText="1"/>
    </xf>
    <xf numFmtId="0" fontId="36" fillId="25" borderId="0" xfId="0" applyFont="1" applyFill="1" applyAlignment="1">
      <alignment horizontal="center" vertical="center" wrapText="1"/>
    </xf>
    <xf numFmtId="0" fontId="37" fillId="26" borderId="10" xfId="0" applyFont="1" applyFill="1" applyBorder="1" applyAlignment="1">
      <alignment horizontal="center" vertical="center"/>
    </xf>
    <xf numFmtId="0" fontId="37" fillId="26" borderId="11" xfId="0" applyFont="1" applyFill="1" applyBorder="1" applyAlignment="1">
      <alignment horizontal="center" vertical="center"/>
    </xf>
    <xf numFmtId="0" fontId="37" fillId="26" borderId="13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8" fillId="24" borderId="10" xfId="0" applyFont="1" applyFill="1" applyBorder="1" applyAlignment="1">
      <alignment horizontal="right" vertical="center"/>
    </xf>
    <xf numFmtId="0" fontId="28" fillId="24" borderId="11" xfId="0" applyFont="1" applyFill="1" applyBorder="1" applyAlignment="1">
      <alignment horizontal="right" vertical="center"/>
    </xf>
    <xf numFmtId="0" fontId="28" fillId="24" borderId="64" xfId="0" applyFont="1" applyFill="1" applyBorder="1" applyAlignment="1">
      <alignment horizontal="right" vertical="center"/>
    </xf>
    <xf numFmtId="0" fontId="31" fillId="0" borderId="0" xfId="0" applyFont="1" applyAlignment="1">
      <alignment horizontal="center" vertical="center" wrapText="1"/>
    </xf>
    <xf numFmtId="0" fontId="30" fillId="27" borderId="24" xfId="0" applyFont="1" applyFill="1" applyBorder="1" applyAlignment="1">
      <alignment horizontal="center" vertical="center" wrapText="1"/>
    </xf>
    <xf numFmtId="0" fontId="30" fillId="27" borderId="50" xfId="0" applyFont="1" applyFill="1" applyBorder="1" applyAlignment="1">
      <alignment horizontal="center" vertical="center" wrapText="1"/>
    </xf>
    <xf numFmtId="0" fontId="30" fillId="27" borderId="58" xfId="0" applyFont="1" applyFill="1" applyBorder="1" applyAlignment="1">
      <alignment horizontal="center" vertical="center" wrapText="1"/>
    </xf>
    <xf numFmtId="0" fontId="30" fillId="27" borderId="76" xfId="0" applyFont="1" applyFill="1" applyBorder="1" applyAlignment="1">
      <alignment horizontal="center" vertical="center" wrapText="1"/>
    </xf>
    <xf numFmtId="0" fontId="30" fillId="27" borderId="77" xfId="0" applyFont="1" applyFill="1" applyBorder="1" applyAlignment="1">
      <alignment horizontal="center" vertical="center" wrapText="1"/>
    </xf>
    <xf numFmtId="0" fontId="28" fillId="25" borderId="0" xfId="0" applyFont="1" applyFill="1" applyAlignment="1">
      <alignment horizontal="left" vertical="center" wrapText="1"/>
    </xf>
    <xf numFmtId="0" fontId="30" fillId="27" borderId="41" xfId="0" applyFont="1" applyFill="1" applyBorder="1" applyAlignment="1">
      <alignment horizontal="center" vertical="center"/>
    </xf>
    <xf numFmtId="0" fontId="30" fillId="27" borderId="28" xfId="0" applyFont="1" applyFill="1" applyBorder="1" applyAlignment="1">
      <alignment horizontal="center" vertical="center"/>
    </xf>
    <xf numFmtId="0" fontId="30" fillId="27" borderId="67" xfId="0" applyFont="1" applyFill="1" applyBorder="1" applyAlignment="1">
      <alignment horizontal="center" vertical="center" wrapText="1"/>
    </xf>
    <xf numFmtId="0" fontId="30" fillId="27" borderId="68" xfId="0" applyFont="1" applyFill="1" applyBorder="1" applyAlignment="1">
      <alignment horizontal="center" vertical="center" wrapText="1"/>
    </xf>
    <xf numFmtId="0" fontId="28" fillId="27" borderId="48" xfId="0" applyFont="1" applyFill="1" applyBorder="1" applyAlignment="1">
      <alignment horizontal="center" vertical="center"/>
    </xf>
    <xf numFmtId="0" fontId="28" fillId="27" borderId="57" xfId="0" applyFont="1" applyFill="1" applyBorder="1" applyAlignment="1">
      <alignment horizontal="center" vertical="center"/>
    </xf>
    <xf numFmtId="0" fontId="30" fillId="27" borderId="66" xfId="0" applyFont="1" applyFill="1" applyBorder="1" applyAlignment="1">
      <alignment horizontal="center" vertical="center"/>
    </xf>
    <xf numFmtId="0" fontId="30" fillId="27" borderId="31" xfId="0" applyFont="1" applyFill="1" applyBorder="1" applyAlignment="1">
      <alignment horizontal="center" vertical="center"/>
    </xf>
    <xf numFmtId="0" fontId="30" fillId="27" borderId="66" xfId="0" applyFont="1" applyFill="1" applyBorder="1" applyAlignment="1">
      <alignment horizontal="center" vertical="center" wrapText="1"/>
    </xf>
    <xf numFmtId="0" fontId="30" fillId="27" borderId="31" xfId="0" applyFont="1" applyFill="1" applyBorder="1" applyAlignment="1">
      <alignment horizontal="center" vertical="center" wrapText="1"/>
    </xf>
    <xf numFmtId="0" fontId="30" fillId="24" borderId="10" xfId="0" applyFont="1" applyFill="1" applyBorder="1" applyAlignment="1">
      <alignment horizontal="right" vertical="center"/>
    </xf>
    <xf numFmtId="0" fontId="30" fillId="24" borderId="11" xfId="0" applyFont="1" applyFill="1" applyBorder="1" applyAlignment="1">
      <alignment horizontal="right" vertical="center"/>
    </xf>
    <xf numFmtId="0" fontId="30" fillId="24" borderId="64" xfId="0" applyFont="1" applyFill="1" applyBorder="1" applyAlignment="1">
      <alignment horizontal="right" vertical="center"/>
    </xf>
    <xf numFmtId="0" fontId="24" fillId="0" borderId="0" xfId="0" applyFont="1" applyAlignment="1">
      <alignment horizontal="center" vertical="center"/>
    </xf>
    <xf numFmtId="1" fontId="28" fillId="27" borderId="49" xfId="0" applyNumberFormat="1" applyFont="1" applyFill="1" applyBorder="1" applyAlignment="1">
      <alignment horizontal="center" vertical="center" wrapText="1"/>
    </xf>
    <xf numFmtId="1" fontId="28" fillId="27" borderId="58" xfId="0" applyNumberFormat="1" applyFont="1" applyFill="1" applyBorder="1" applyAlignment="1">
      <alignment horizontal="center" vertical="center" wrapText="1"/>
    </xf>
    <xf numFmtId="0" fontId="28" fillId="27" borderId="50" xfId="0" applyFont="1" applyFill="1" applyBorder="1" applyAlignment="1">
      <alignment horizontal="center" vertical="center" wrapText="1"/>
    </xf>
    <xf numFmtId="0" fontId="28" fillId="27" borderId="59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37" fillId="26" borderId="26" xfId="0" applyFont="1" applyFill="1" applyBorder="1" applyAlignment="1">
      <alignment horizontal="center" vertical="center"/>
    </xf>
    <xf numFmtId="0" fontId="37" fillId="26" borderId="56" xfId="0" applyFont="1" applyFill="1" applyBorder="1" applyAlignment="1">
      <alignment horizontal="center" vertical="center"/>
    </xf>
    <xf numFmtId="0" fontId="37" fillId="26" borderId="27" xfId="0" applyFont="1" applyFill="1" applyBorder="1" applyAlignment="1">
      <alignment horizontal="center" vertical="center"/>
    </xf>
    <xf numFmtId="0" fontId="25" fillId="25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8" fillId="27" borderId="49" xfId="0" applyFont="1" applyFill="1" applyBorder="1" applyAlignment="1">
      <alignment horizontal="center" vertical="center"/>
    </xf>
    <xf numFmtId="0" fontId="28" fillId="27" borderId="58" xfId="0" applyFont="1" applyFill="1" applyBorder="1" applyAlignment="1">
      <alignment horizontal="center" vertical="center"/>
    </xf>
    <xf numFmtId="0" fontId="28" fillId="27" borderId="49" xfId="0" applyFont="1" applyFill="1" applyBorder="1" applyAlignment="1">
      <alignment horizontal="center" vertical="center" wrapText="1"/>
    </xf>
    <xf numFmtId="0" fontId="28" fillId="27" borderId="58" xfId="0" applyFont="1" applyFill="1" applyBorder="1" applyAlignment="1">
      <alignment horizontal="center" vertical="center" wrapText="1"/>
    </xf>
    <xf numFmtId="0" fontId="28" fillId="27" borderId="50" xfId="0" applyFont="1" applyFill="1" applyBorder="1" applyAlignment="1">
      <alignment horizontal="center" vertical="center"/>
    </xf>
    <xf numFmtId="0" fontId="34" fillId="24" borderId="57" xfId="0" applyFont="1" applyFill="1" applyBorder="1" applyAlignment="1">
      <alignment horizontal="center" vertical="center"/>
    </xf>
    <xf numFmtId="0" fontId="34" fillId="24" borderId="58" xfId="0" applyFont="1" applyFill="1" applyBorder="1" applyAlignment="1">
      <alignment horizontal="center" vertical="center"/>
    </xf>
    <xf numFmtId="0" fontId="30" fillId="27" borderId="49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4" fillId="24" borderId="57" xfId="0" applyFont="1" applyFill="1" applyBorder="1" applyAlignment="1">
      <alignment horizontal="center" vertical="center"/>
    </xf>
    <xf numFmtId="0" fontId="24" fillId="24" borderId="58" xfId="0" applyFont="1" applyFill="1" applyBorder="1" applyAlignment="1">
      <alignment horizontal="center" vertical="center"/>
    </xf>
    <xf numFmtId="0" fontId="30" fillId="27" borderId="48" xfId="0" applyFont="1" applyFill="1" applyBorder="1" applyAlignment="1">
      <alignment horizontal="center" vertical="center"/>
    </xf>
    <xf numFmtId="0" fontId="30" fillId="27" borderId="57" xfId="0" applyFont="1" applyFill="1" applyBorder="1" applyAlignment="1">
      <alignment horizontal="center" vertical="center"/>
    </xf>
    <xf numFmtId="0" fontId="30" fillId="27" borderId="49" xfId="0" applyFont="1" applyFill="1" applyBorder="1" applyAlignment="1">
      <alignment horizontal="center" vertical="center"/>
    </xf>
    <xf numFmtId="0" fontId="30" fillId="27" borderId="58" xfId="0" applyFont="1" applyFill="1" applyBorder="1" applyAlignment="1">
      <alignment horizontal="center" vertical="center"/>
    </xf>
    <xf numFmtId="0" fontId="30" fillId="27" borderId="50" xfId="0" applyFont="1" applyFill="1" applyBorder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30" fillId="24" borderId="26" xfId="0" applyFont="1" applyFill="1" applyBorder="1" applyAlignment="1">
      <alignment horizontal="center" vertical="center"/>
    </xf>
    <xf numFmtId="0" fontId="30" fillId="24" borderId="56" xfId="0" applyFont="1" applyFill="1" applyBorder="1" applyAlignment="1">
      <alignment horizontal="center" vertical="center"/>
    </xf>
    <xf numFmtId="0" fontId="58" fillId="0" borderId="0" xfId="0" applyFont="1" applyAlignment="1">
      <alignment horizontal="left" vertical="center" wrapText="1"/>
    </xf>
    <xf numFmtId="0" fontId="40" fillId="0" borderId="14" xfId="0" applyFont="1" applyBorder="1" applyAlignment="1">
      <alignment horizontal="right" vertical="center" wrapText="1"/>
    </xf>
    <xf numFmtId="0" fontId="40" fillId="0" borderId="57" xfId="0" applyFont="1" applyBorder="1" applyAlignment="1">
      <alignment horizontal="right" vertical="center" wrapText="1"/>
    </xf>
    <xf numFmtId="0" fontId="40" fillId="0" borderId="58" xfId="0" applyFont="1" applyBorder="1" applyAlignment="1">
      <alignment horizontal="right" vertical="center" wrapText="1"/>
    </xf>
    <xf numFmtId="0" fontId="41" fillId="0" borderId="14" xfId="0" applyFont="1" applyBorder="1" applyAlignment="1">
      <alignment horizontal="justify" vertical="center" wrapText="1"/>
    </xf>
    <xf numFmtId="0" fontId="40" fillId="0" borderId="14" xfId="0" applyFont="1" applyBorder="1" applyAlignment="1">
      <alignment horizontal="justify" vertical="center" wrapText="1"/>
    </xf>
    <xf numFmtId="0" fontId="40" fillId="0" borderId="48" xfId="0" applyFont="1" applyBorder="1" applyAlignment="1">
      <alignment horizontal="right" vertical="center" wrapText="1"/>
    </xf>
    <xf numFmtId="0" fontId="40" fillId="0" borderId="49" xfId="0" applyFont="1" applyBorder="1" applyAlignment="1">
      <alignment horizontal="right" vertical="center" wrapText="1"/>
    </xf>
    <xf numFmtId="0" fontId="40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55" fillId="0" borderId="10" xfId="0" applyFont="1" applyBorder="1" applyAlignment="1">
      <alignment horizontal="right" vertical="center" wrapText="1"/>
    </xf>
    <xf numFmtId="0" fontId="55" fillId="0" borderId="11" xfId="0" applyFont="1" applyBorder="1" applyAlignment="1">
      <alignment horizontal="right" vertical="center" wrapText="1"/>
    </xf>
    <xf numFmtId="0" fontId="55" fillId="0" borderId="64" xfId="0" applyFont="1" applyBorder="1" applyAlignment="1">
      <alignment horizontal="right" vertical="center" wrapText="1"/>
    </xf>
    <xf numFmtId="0" fontId="34" fillId="0" borderId="0" xfId="0" applyFont="1" applyAlignment="1">
      <alignment horizontal="center" vertical="center" wrapText="1"/>
    </xf>
    <xf numFmtId="0" fontId="30" fillId="27" borderId="33" xfId="0" applyFont="1" applyFill="1" applyBorder="1" applyAlignment="1">
      <alignment horizontal="center" vertical="center"/>
    </xf>
    <xf numFmtId="0" fontId="30" fillId="27" borderId="46" xfId="0" applyFont="1" applyFill="1" applyBorder="1" applyAlignment="1">
      <alignment horizontal="center" vertical="center"/>
    </xf>
    <xf numFmtId="0" fontId="30" fillId="24" borderId="52" xfId="0" applyFont="1" applyFill="1" applyBorder="1" applyAlignment="1">
      <alignment horizontal="right" vertical="center"/>
    </xf>
    <xf numFmtId="0" fontId="30" fillId="24" borderId="53" xfId="0" applyFont="1" applyFill="1" applyBorder="1" applyAlignment="1">
      <alignment horizontal="right" vertical="center"/>
    </xf>
    <xf numFmtId="0" fontId="30" fillId="24" borderId="42" xfId="0" applyFont="1" applyFill="1" applyBorder="1" applyAlignment="1">
      <alignment horizontal="right" vertical="center"/>
    </xf>
    <xf numFmtId="0" fontId="31" fillId="0" borderId="74" xfId="0" applyFont="1" applyBorder="1" applyAlignment="1">
      <alignment horizontal="center" vertical="center"/>
    </xf>
    <xf numFmtId="0" fontId="31" fillId="0" borderId="63" xfId="0" applyFont="1" applyBorder="1" applyAlignment="1">
      <alignment horizontal="center" vertical="center"/>
    </xf>
    <xf numFmtId="0" fontId="31" fillId="0" borderId="78" xfId="0" applyFont="1" applyBorder="1" applyAlignment="1">
      <alignment horizontal="center" vertical="center"/>
    </xf>
    <xf numFmtId="9" fontId="31" fillId="25" borderId="74" xfId="70" applyFont="1" applyFill="1" applyBorder="1" applyAlignment="1">
      <alignment horizontal="center" vertical="center"/>
    </xf>
    <xf numFmtId="9" fontId="31" fillId="25" borderId="63" xfId="70" applyFont="1" applyFill="1" applyBorder="1" applyAlignment="1">
      <alignment horizontal="center" vertical="center"/>
    </xf>
    <xf numFmtId="9" fontId="31" fillId="25" borderId="78" xfId="70" applyFont="1" applyFill="1" applyBorder="1" applyAlignment="1">
      <alignment horizontal="center" vertical="center"/>
    </xf>
    <xf numFmtId="0" fontId="30" fillId="24" borderId="12" xfId="0" applyFont="1" applyFill="1" applyBorder="1" applyAlignment="1">
      <alignment horizontal="right" vertical="center"/>
    </xf>
    <xf numFmtId="0" fontId="46" fillId="35" borderId="46" xfId="0" applyFont="1" applyFill="1" applyBorder="1" applyAlignment="1">
      <alignment vertical="center"/>
    </xf>
    <xf numFmtId="0" fontId="46" fillId="35" borderId="46" xfId="0" applyFont="1" applyFill="1" applyBorder="1" applyAlignment="1">
      <alignment horizontal="center" vertical="center"/>
    </xf>
    <xf numFmtId="0" fontId="46" fillId="36" borderId="46" xfId="0" applyFont="1" applyFill="1" applyBorder="1" applyAlignment="1">
      <alignment vertical="center"/>
    </xf>
    <xf numFmtId="0" fontId="46" fillId="36" borderId="46" xfId="0" applyFont="1" applyFill="1" applyBorder="1" applyAlignment="1">
      <alignment horizontal="center" vertical="center"/>
    </xf>
    <xf numFmtId="168" fontId="47" fillId="37" borderId="46" xfId="0" applyNumberFormat="1" applyFon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168" fontId="0" fillId="0" borderId="46" xfId="0" applyNumberFormat="1" applyBorder="1" applyAlignment="1">
      <alignment vertical="center"/>
    </xf>
    <xf numFmtId="0" fontId="45" fillId="0" borderId="0" xfId="0" applyFont="1" applyAlignment="1" applyProtection="1">
      <alignment vertical="center"/>
      <protection locked="0"/>
    </xf>
  </cellXfs>
  <cellStyles count="7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Hipervínculo" xfId="42" builtinId="8" hidden="1"/>
    <cellStyle name="Hipervínculo" xfId="44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0" builtinId="8" hidden="1"/>
    <cellStyle name="Hipervínculo" xfId="62" builtinId="8" hidden="1"/>
    <cellStyle name="Hipervínculo" xfId="64" builtinId="8" hidden="1"/>
    <cellStyle name="Hipervínculo" xfId="66" builtinId="8" hidden="1"/>
    <cellStyle name="Hipervínculo" xfId="68" builtinId="8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1" builtinId="9" hidden="1"/>
    <cellStyle name="Hipervínculo visitado" xfId="63" builtinId="9" hidden="1"/>
    <cellStyle name="Hipervínculo visitado" xfId="65" builtinId="9" hidden="1"/>
    <cellStyle name="Hipervínculo visitado" xfId="67" builtinId="9" hidden="1"/>
    <cellStyle name="Hipervínculo visitado" xfId="69" builtinId="9" hidden="1"/>
    <cellStyle name="Incorrecto" xfId="31" builtinId="27" customBuiltin="1"/>
    <cellStyle name="Millares" xfId="71" builtinId="3"/>
    <cellStyle name="Moneda" xfId="75" builtinId="4"/>
    <cellStyle name="Neutral" xfId="32" builtinId="28" customBuiltin="1"/>
    <cellStyle name="Normal" xfId="0" builtinId="0"/>
    <cellStyle name="Normal 2" xfId="72" xr:uid="{00000000-0005-0000-0000-00003E000000}"/>
    <cellStyle name="Normal 3" xfId="73" xr:uid="{00000000-0005-0000-0000-00003F000000}"/>
    <cellStyle name="Normal 4" xfId="74" xr:uid="{00000000-0005-0000-0000-000040000000}"/>
    <cellStyle name="Notas" xfId="33" builtinId="10" customBuiltin="1"/>
    <cellStyle name="Porcentaje" xfId="70" builtinId="5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9" defaultPivotStyle="PivotStyleLight16"/>
  <colors>
    <mruColors>
      <color rgb="FF85CBFF"/>
      <color rgb="FFE1EA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atiana Bustamante" id="{C04AE658-59D4-4A34-B7B2-46ED0B1F603F}" userId="S::tatiana.bustamante@celec.gob.ec::542f34bd-9dfc-486f-b2d0-41af4f869b31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2" dT="2026-01-15T19:03:02.81" personId="{C04AE658-59D4-4A34-B7B2-46ED0B1F603F}" id="{2BD4DB29-13C1-4E97-90DC-3949902B4BEB}">
    <text xml:space="preserve">VER TIEMPO DE PARTICIPACIÓN
</text>
  </threadedComment>
  <threadedComment ref="G37" dT="2026-01-15T19:03:02.81" personId="{C04AE658-59D4-4A34-B7B2-46ED0B1F603F}" id="{5D2E92FF-09DD-445B-B1F8-9E16389EA7D7}">
    <text xml:space="preserve">VER TIEMPO DE PARTICIPACIÓN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5"/>
  <sheetViews>
    <sheetView topLeftCell="B1" workbookViewId="0">
      <selection activeCell="F16" sqref="F16"/>
    </sheetView>
  </sheetViews>
  <sheetFormatPr baseColWidth="10" defaultRowHeight="14.4" x14ac:dyDescent="0.3"/>
  <cols>
    <col min="1" max="1" width="16.33203125" bestFit="1" customWidth="1"/>
    <col min="2" max="2" width="125.44140625" bestFit="1" customWidth="1"/>
  </cols>
  <sheetData>
    <row r="2" spans="1:2" ht="28.8" x14ac:dyDescent="0.3">
      <c r="A2" s="8" t="s">
        <v>22</v>
      </c>
      <c r="B2" s="162" t="s">
        <v>334</v>
      </c>
    </row>
    <row r="3" spans="1:2" x14ac:dyDescent="0.3">
      <c r="A3" s="8" t="s">
        <v>23</v>
      </c>
      <c r="B3" s="9" t="s">
        <v>21</v>
      </c>
    </row>
    <row r="4" spans="1:2" x14ac:dyDescent="0.3">
      <c r="A4" s="8" t="s">
        <v>24</v>
      </c>
      <c r="B4" s="9" t="s">
        <v>246</v>
      </c>
    </row>
    <row r="5" spans="1:2" x14ac:dyDescent="0.3">
      <c r="A5" s="8" t="s">
        <v>25</v>
      </c>
      <c r="B5" s="10">
        <v>482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7EB66-2047-430D-BF8A-0835D7F89414}">
  <sheetPr>
    <tabColor theme="5" tint="0.79998168889431442"/>
  </sheetPr>
  <dimension ref="A1:N42"/>
  <sheetViews>
    <sheetView workbookViewId="0">
      <selection activeCell="I22" sqref="I22"/>
    </sheetView>
  </sheetViews>
  <sheetFormatPr baseColWidth="10" defaultRowHeight="14.4" x14ac:dyDescent="0.3"/>
  <cols>
    <col min="1" max="1" width="47.44140625" customWidth="1"/>
    <col min="2" max="2" width="17.44140625" customWidth="1"/>
    <col min="3" max="3" width="19.88671875" customWidth="1"/>
    <col min="4" max="4" width="18.33203125" customWidth="1"/>
    <col min="5" max="5" width="16.109375" customWidth="1"/>
    <col min="12" max="12" width="11.88671875" bestFit="1" customWidth="1"/>
  </cols>
  <sheetData>
    <row r="1" spans="1:5" x14ac:dyDescent="0.3">
      <c r="A1" s="557" t="s">
        <v>345</v>
      </c>
      <c r="B1" s="557"/>
      <c r="C1" s="557"/>
      <c r="D1" s="557"/>
      <c r="E1" s="557"/>
    </row>
    <row r="2" spans="1:5" x14ac:dyDescent="0.3">
      <c r="A2" s="59"/>
      <c r="B2" s="59"/>
      <c r="C2" s="59"/>
      <c r="D2" s="59"/>
      <c r="E2" s="59"/>
    </row>
    <row r="3" spans="1:5" ht="27.6" x14ac:dyDescent="0.3">
      <c r="A3" s="243" t="s">
        <v>0</v>
      </c>
      <c r="B3" s="243" t="s">
        <v>13</v>
      </c>
      <c r="C3" s="243" t="s">
        <v>8</v>
      </c>
      <c r="D3" s="243" t="s">
        <v>97</v>
      </c>
      <c r="E3" s="243" t="s">
        <v>98</v>
      </c>
    </row>
    <row r="4" spans="1:5" x14ac:dyDescent="0.3">
      <c r="A4" s="554" t="s">
        <v>99</v>
      </c>
      <c r="B4" s="554"/>
      <c r="C4" s="554"/>
      <c r="D4" s="554"/>
      <c r="E4" s="554"/>
    </row>
    <row r="5" spans="1:5" x14ac:dyDescent="0.3">
      <c r="A5" s="553" t="s">
        <v>100</v>
      </c>
      <c r="B5" s="553"/>
      <c r="C5" s="553"/>
      <c r="D5" s="553"/>
      <c r="E5" s="553"/>
    </row>
    <row r="6" spans="1:5" x14ac:dyDescent="0.3">
      <c r="A6" s="63" t="s">
        <v>247</v>
      </c>
      <c r="B6" s="61" t="s">
        <v>13</v>
      </c>
      <c r="C6" s="64">
        <v>1</v>
      </c>
      <c r="D6" s="175">
        <v>0</v>
      </c>
      <c r="E6" s="175">
        <f>C6*D6</f>
        <v>0</v>
      </c>
    </row>
    <row r="7" spans="1:5" x14ac:dyDescent="0.3">
      <c r="A7" s="63" t="s">
        <v>248</v>
      </c>
      <c r="B7" s="61" t="s">
        <v>13</v>
      </c>
      <c r="C7" s="64">
        <v>1</v>
      </c>
      <c r="D7" s="175">
        <v>0</v>
      </c>
      <c r="E7" s="175">
        <f t="shared" ref="E7" si="0">C7*D7</f>
        <v>0</v>
      </c>
    </row>
    <row r="8" spans="1:5" x14ac:dyDescent="0.3">
      <c r="A8" s="550" t="s">
        <v>101</v>
      </c>
      <c r="B8" s="550"/>
      <c r="C8" s="550"/>
      <c r="D8" s="550"/>
      <c r="E8" s="66">
        <f>SUM(E6:E7)</f>
        <v>0</v>
      </c>
    </row>
    <row r="9" spans="1:5" x14ac:dyDescent="0.3">
      <c r="A9" s="553" t="s">
        <v>250</v>
      </c>
      <c r="B9" s="553"/>
      <c r="C9" s="553"/>
      <c r="D9" s="553"/>
      <c r="E9" s="553"/>
    </row>
    <row r="10" spans="1:5" x14ac:dyDescent="0.3">
      <c r="A10" s="63" t="s">
        <v>249</v>
      </c>
      <c r="B10" s="61" t="s">
        <v>102</v>
      </c>
      <c r="C10" s="67">
        <v>37</v>
      </c>
      <c r="D10" s="175">
        <v>0</v>
      </c>
      <c r="E10" s="175">
        <f>+D10*C10</f>
        <v>0</v>
      </c>
    </row>
    <row r="11" spans="1:5" x14ac:dyDescent="0.3">
      <c r="A11" s="550" t="s">
        <v>101</v>
      </c>
      <c r="B11" s="550"/>
      <c r="C11" s="550"/>
      <c r="D11" s="550"/>
      <c r="E11" s="66">
        <f>SUM(E10:E10)</f>
        <v>0</v>
      </c>
    </row>
    <row r="12" spans="1:5" ht="27.6" x14ac:dyDescent="0.3">
      <c r="A12" s="62" t="s">
        <v>255</v>
      </c>
      <c r="B12" s="61"/>
      <c r="C12" s="61"/>
      <c r="D12" s="61"/>
      <c r="E12" s="61"/>
    </row>
    <row r="13" spans="1:5" x14ac:dyDescent="0.3">
      <c r="A13" s="70" t="s">
        <v>253</v>
      </c>
      <c r="B13" s="61" t="s">
        <v>102</v>
      </c>
      <c r="C13" s="71">
        <v>39</v>
      </c>
      <c r="D13" s="175">
        <v>0</v>
      </c>
      <c r="E13" s="175">
        <f t="shared" ref="E13" si="1">C13*D13</f>
        <v>0</v>
      </c>
    </row>
    <row r="14" spans="1:5" x14ac:dyDescent="0.3">
      <c r="A14" s="70" t="s">
        <v>254</v>
      </c>
      <c r="B14" s="61" t="s">
        <v>102</v>
      </c>
      <c r="C14" s="71">
        <v>39</v>
      </c>
      <c r="D14" s="175">
        <v>0</v>
      </c>
      <c r="E14" s="175">
        <f>C14*D14</f>
        <v>0</v>
      </c>
    </row>
    <row r="15" spans="1:5" x14ac:dyDescent="0.3">
      <c r="A15" s="70" t="s">
        <v>251</v>
      </c>
      <c r="B15" s="61" t="s">
        <v>102</v>
      </c>
      <c r="C15" s="71">
        <v>39</v>
      </c>
      <c r="D15" s="175">
        <v>0</v>
      </c>
      <c r="E15" s="175">
        <f>C15*D15</f>
        <v>0</v>
      </c>
    </row>
    <row r="16" spans="1:5" x14ac:dyDescent="0.3">
      <c r="A16" s="70" t="s">
        <v>252</v>
      </c>
      <c r="B16" s="61" t="s">
        <v>102</v>
      </c>
      <c r="C16" s="71">
        <v>39</v>
      </c>
      <c r="D16" s="175">
        <v>0</v>
      </c>
      <c r="E16" s="175">
        <f>C16*D16</f>
        <v>0</v>
      </c>
    </row>
    <row r="17" spans="1:14" x14ac:dyDescent="0.3">
      <c r="A17" s="550" t="s">
        <v>101</v>
      </c>
      <c r="B17" s="550"/>
      <c r="C17" s="550"/>
      <c r="D17" s="550"/>
      <c r="E17" s="66">
        <f>SUM(E13:E16)</f>
        <v>0</v>
      </c>
    </row>
    <row r="18" spans="1:14" x14ac:dyDescent="0.3">
      <c r="A18" s="62" t="s">
        <v>105</v>
      </c>
      <c r="B18" s="61"/>
      <c r="C18" s="61"/>
      <c r="D18" s="61"/>
      <c r="E18" s="61"/>
    </row>
    <row r="19" spans="1:14" x14ac:dyDescent="0.3">
      <c r="A19" s="70" t="s">
        <v>261</v>
      </c>
      <c r="B19" s="61" t="s">
        <v>103</v>
      </c>
      <c r="C19" s="68">
        <v>1</v>
      </c>
      <c r="D19" s="175">
        <v>0</v>
      </c>
      <c r="E19" s="175">
        <f>D19</f>
        <v>0</v>
      </c>
      <c r="H19" s="165"/>
      <c r="J19" s="166"/>
      <c r="K19" s="166"/>
      <c r="L19" s="133"/>
      <c r="M19" s="118"/>
      <c r="N19" s="118"/>
    </row>
    <row r="20" spans="1:14" x14ac:dyDescent="0.3">
      <c r="A20" s="70" t="s">
        <v>262</v>
      </c>
      <c r="B20" s="61" t="s">
        <v>103</v>
      </c>
      <c r="C20" s="68">
        <v>1</v>
      </c>
      <c r="D20" s="175">
        <v>0</v>
      </c>
      <c r="E20" s="175">
        <f t="shared" ref="E20" si="2">D20</f>
        <v>0</v>
      </c>
      <c r="H20" s="165"/>
      <c r="J20" s="166"/>
      <c r="K20" s="166"/>
      <c r="L20" s="133"/>
      <c r="M20" s="118"/>
      <c r="N20" s="118"/>
    </row>
    <row r="21" spans="1:14" x14ac:dyDescent="0.3">
      <c r="A21" s="550" t="s">
        <v>101</v>
      </c>
      <c r="B21" s="550"/>
      <c r="C21" s="550"/>
      <c r="D21" s="550"/>
      <c r="E21" s="66">
        <f>SUM(E19:E20)</f>
        <v>0</v>
      </c>
    </row>
    <row r="22" spans="1:14" x14ac:dyDescent="0.3">
      <c r="A22" s="550"/>
      <c r="B22" s="550"/>
      <c r="C22" s="550"/>
      <c r="D22" s="550"/>
      <c r="E22" s="66"/>
    </row>
    <row r="23" spans="1:14" x14ac:dyDescent="0.3">
      <c r="A23" s="554" t="s">
        <v>263</v>
      </c>
      <c r="B23" s="554"/>
      <c r="C23" s="554"/>
      <c r="D23" s="554"/>
      <c r="E23" s="554"/>
    </row>
    <row r="24" spans="1:14" x14ac:dyDescent="0.3">
      <c r="A24" s="70" t="str">
        <f>'ANEXO LAB'!A5</f>
        <v>Trabajos Topográficos</v>
      </c>
      <c r="B24" s="61" t="s">
        <v>103</v>
      </c>
      <c r="C24" s="68">
        <v>1</v>
      </c>
      <c r="D24" s="176">
        <f>'ANEXO LAB'!E5</f>
        <v>0</v>
      </c>
      <c r="E24" s="175">
        <f t="shared" ref="E24:E26" si="3">C24*D24</f>
        <v>0</v>
      </c>
    </row>
    <row r="25" spans="1:14" x14ac:dyDescent="0.3">
      <c r="A25" s="70" t="str">
        <f>'ANEXO LAB'!A8</f>
        <v xml:space="preserve">Exploración Geotécnica </v>
      </c>
      <c r="B25" s="61" t="s">
        <v>103</v>
      </c>
      <c r="C25" s="68">
        <v>1</v>
      </c>
      <c r="D25" s="176">
        <f>'ANEXO LAB'!E8</f>
        <v>0</v>
      </c>
      <c r="E25" s="175">
        <f t="shared" si="3"/>
        <v>0</v>
      </c>
    </row>
    <row r="26" spans="1:14" ht="13.95" customHeight="1" x14ac:dyDescent="0.3">
      <c r="A26" s="70" t="str">
        <f>'ANEXO LAB'!A15</f>
        <v>Ensayos Lefranc</v>
      </c>
      <c r="B26" s="61" t="s">
        <v>103</v>
      </c>
      <c r="C26" s="68">
        <v>1</v>
      </c>
      <c r="D26" s="176">
        <f>'ANEXO LAB'!E15</f>
        <v>0</v>
      </c>
      <c r="E26" s="175">
        <f t="shared" si="3"/>
        <v>0</v>
      </c>
    </row>
    <row r="27" spans="1:14" x14ac:dyDescent="0.3">
      <c r="A27" s="550" t="s">
        <v>101</v>
      </c>
      <c r="B27" s="550"/>
      <c r="C27" s="550"/>
      <c r="D27" s="550"/>
      <c r="E27" s="66">
        <f>SUM(E24:E26)</f>
        <v>0</v>
      </c>
    </row>
    <row r="28" spans="1:14" x14ac:dyDescent="0.3">
      <c r="A28" s="60" t="s">
        <v>264</v>
      </c>
      <c r="B28" s="61"/>
      <c r="C28" s="61"/>
      <c r="D28" s="61"/>
      <c r="E28" s="65"/>
    </row>
    <row r="29" spans="1:14" x14ac:dyDescent="0.3">
      <c r="A29" s="70" t="s">
        <v>256</v>
      </c>
      <c r="B29" s="61" t="s">
        <v>103</v>
      </c>
      <c r="C29" s="68">
        <v>1</v>
      </c>
      <c r="D29" s="173">
        <v>0</v>
      </c>
      <c r="E29" s="175">
        <f>C29*D29</f>
        <v>0</v>
      </c>
      <c r="G29" s="3"/>
      <c r="H29" s="3"/>
      <c r="I29" s="3"/>
      <c r="J29" s="3"/>
    </row>
    <row r="30" spans="1:14" x14ac:dyDescent="0.3">
      <c r="A30" s="70" t="s">
        <v>257</v>
      </c>
      <c r="B30" s="69" t="s">
        <v>103</v>
      </c>
      <c r="C30" s="67">
        <v>1</v>
      </c>
      <c r="D30" s="174">
        <v>0</v>
      </c>
      <c r="E30" s="175">
        <f t="shared" ref="E30" si="4">C30*D30</f>
        <v>0</v>
      </c>
      <c r="G30" s="3"/>
      <c r="H30" s="3"/>
      <c r="I30" s="3"/>
      <c r="J30" s="3"/>
    </row>
    <row r="31" spans="1:14" x14ac:dyDescent="0.3">
      <c r="A31" s="169" t="s">
        <v>280</v>
      </c>
      <c r="B31" s="69" t="s">
        <v>103</v>
      </c>
      <c r="C31" s="67">
        <v>1</v>
      </c>
      <c r="D31" s="174">
        <v>0</v>
      </c>
      <c r="E31" s="175">
        <f t="shared" ref="E31:E32" si="5">C31*D31</f>
        <v>0</v>
      </c>
      <c r="G31" s="3"/>
      <c r="H31" s="3"/>
      <c r="I31" s="3"/>
      <c r="J31" s="3"/>
    </row>
    <row r="32" spans="1:14" ht="15" thickBot="1" x14ac:dyDescent="0.35">
      <c r="A32" s="254" t="s">
        <v>258</v>
      </c>
      <c r="B32" s="255" t="s">
        <v>103</v>
      </c>
      <c r="C32" s="256">
        <v>1</v>
      </c>
      <c r="D32" s="257">
        <v>0</v>
      </c>
      <c r="E32" s="258">
        <f t="shared" si="5"/>
        <v>0</v>
      </c>
      <c r="G32" s="3"/>
      <c r="H32" s="3"/>
      <c r="I32" s="3"/>
      <c r="J32" s="3"/>
    </row>
    <row r="33" spans="1:6" x14ac:dyDescent="0.3">
      <c r="A33" s="555" t="s">
        <v>101</v>
      </c>
      <c r="B33" s="556"/>
      <c r="C33" s="556"/>
      <c r="D33" s="556"/>
      <c r="E33" s="259">
        <f>SUM(E29:E32)</f>
        <v>0</v>
      </c>
    </row>
    <row r="34" spans="1:6" ht="15" thickBot="1" x14ac:dyDescent="0.35">
      <c r="A34" s="551" t="s">
        <v>6</v>
      </c>
      <c r="B34" s="552"/>
      <c r="C34" s="552"/>
      <c r="D34" s="552"/>
      <c r="E34" s="260">
        <f>E33+E27+E21+E17+E11+E8</f>
        <v>0</v>
      </c>
    </row>
    <row r="35" spans="1:6" x14ac:dyDescent="0.3">
      <c r="A35" s="58"/>
      <c r="B35" s="59"/>
      <c r="C35" s="59"/>
      <c r="D35" s="59"/>
      <c r="E35" s="59"/>
    </row>
    <row r="36" spans="1:6" x14ac:dyDescent="0.3">
      <c r="A36" s="72"/>
      <c r="B36" s="59"/>
      <c r="C36" s="59"/>
      <c r="D36" s="59"/>
      <c r="E36" s="59"/>
    </row>
    <row r="37" spans="1:6" x14ac:dyDescent="0.3">
      <c r="A37" s="170" t="s">
        <v>265</v>
      </c>
      <c r="B37" s="170"/>
      <c r="C37" s="170"/>
      <c r="D37" s="170"/>
      <c r="E37" s="170"/>
      <c r="F37" s="171"/>
    </row>
    <row r="38" spans="1:6" ht="29.4" customHeight="1" x14ac:dyDescent="0.3">
      <c r="A38" s="549" t="s">
        <v>266</v>
      </c>
      <c r="B38" s="549"/>
      <c r="C38" s="549"/>
      <c r="D38" s="549"/>
      <c r="E38" s="549"/>
      <c r="F38" s="172"/>
    </row>
    <row r="40" spans="1:6" x14ac:dyDescent="0.3">
      <c r="A40" s="59"/>
      <c r="B40" s="59"/>
      <c r="C40" s="59"/>
      <c r="D40" s="59"/>
      <c r="E40" s="59"/>
    </row>
    <row r="41" spans="1:6" ht="20.25" customHeight="1" x14ac:dyDescent="0.3">
      <c r="A41" s="59"/>
      <c r="B41" s="59"/>
      <c r="C41" s="73"/>
      <c r="D41" s="59"/>
      <c r="E41" s="73"/>
    </row>
    <row r="42" spans="1:6" ht="16.5" customHeight="1" x14ac:dyDescent="0.3">
      <c r="A42" s="74"/>
      <c r="B42" s="59"/>
      <c r="C42" s="73"/>
      <c r="D42" s="75"/>
      <c r="E42" s="73"/>
    </row>
  </sheetData>
  <mergeCells count="14">
    <mergeCell ref="A1:E1"/>
    <mergeCell ref="A4:E4"/>
    <mergeCell ref="A5:E5"/>
    <mergeCell ref="A8:D8"/>
    <mergeCell ref="A17:D17"/>
    <mergeCell ref="A38:E38"/>
    <mergeCell ref="A21:D21"/>
    <mergeCell ref="A34:D34"/>
    <mergeCell ref="A9:E9"/>
    <mergeCell ref="A11:D11"/>
    <mergeCell ref="A22:D22"/>
    <mergeCell ref="A23:E23"/>
    <mergeCell ref="A27:D27"/>
    <mergeCell ref="A33:D3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36BEF-EE4F-4C9C-A95A-FABB12581CEC}">
  <sheetPr>
    <tabColor theme="5" tint="0.79998168889431442"/>
  </sheetPr>
  <dimension ref="A1:N29"/>
  <sheetViews>
    <sheetView view="pageBreakPreview" topLeftCell="A11" zoomScale="115" zoomScaleNormal="100" zoomScaleSheetLayoutView="115" workbookViewId="0">
      <selection activeCell="A29" sqref="A29:E29"/>
    </sheetView>
  </sheetViews>
  <sheetFormatPr baseColWidth="10" defaultColWidth="8.88671875" defaultRowHeight="14.4" x14ac:dyDescent="0.3"/>
  <cols>
    <col min="1" max="1" width="60.6640625" style="151" customWidth="1"/>
    <col min="2" max="2" width="8.88671875" style="80"/>
    <col min="3" max="5" width="12.6640625" style="7" customWidth="1"/>
    <col min="6" max="6" width="50.6640625" style="7" hidden="1" customWidth="1"/>
    <col min="7" max="255" width="8.88671875" style="7"/>
    <col min="256" max="256" width="6.6640625" style="7" customWidth="1"/>
    <col min="257" max="257" width="60.6640625" style="7" customWidth="1"/>
    <col min="258" max="258" width="8.88671875" style="7"/>
    <col min="259" max="261" width="12.6640625" style="7" customWidth="1"/>
    <col min="262" max="262" width="50.6640625" style="7" customWidth="1"/>
    <col min="263" max="511" width="8.88671875" style="7"/>
    <col min="512" max="512" width="6.6640625" style="7" customWidth="1"/>
    <col min="513" max="513" width="60.6640625" style="7" customWidth="1"/>
    <col min="514" max="514" width="8.88671875" style="7"/>
    <col min="515" max="517" width="12.6640625" style="7" customWidth="1"/>
    <col min="518" max="518" width="50.6640625" style="7" customWidth="1"/>
    <col min="519" max="767" width="8.88671875" style="7"/>
    <col min="768" max="768" width="6.6640625" style="7" customWidth="1"/>
    <col min="769" max="769" width="60.6640625" style="7" customWidth="1"/>
    <col min="770" max="770" width="8.88671875" style="7"/>
    <col min="771" max="773" width="12.6640625" style="7" customWidth="1"/>
    <col min="774" max="774" width="50.6640625" style="7" customWidth="1"/>
    <col min="775" max="1023" width="8.88671875" style="7"/>
    <col min="1024" max="1024" width="6.6640625" style="7" customWidth="1"/>
    <col min="1025" max="1025" width="60.6640625" style="7" customWidth="1"/>
    <col min="1026" max="1026" width="8.88671875" style="7"/>
    <col min="1027" max="1029" width="12.6640625" style="7" customWidth="1"/>
    <col min="1030" max="1030" width="50.6640625" style="7" customWidth="1"/>
    <col min="1031" max="1279" width="8.88671875" style="7"/>
    <col min="1280" max="1280" width="6.6640625" style="7" customWidth="1"/>
    <col min="1281" max="1281" width="60.6640625" style="7" customWidth="1"/>
    <col min="1282" max="1282" width="8.88671875" style="7"/>
    <col min="1283" max="1285" width="12.6640625" style="7" customWidth="1"/>
    <col min="1286" max="1286" width="50.6640625" style="7" customWidth="1"/>
    <col min="1287" max="1535" width="8.88671875" style="7"/>
    <col min="1536" max="1536" width="6.6640625" style="7" customWidth="1"/>
    <col min="1537" max="1537" width="60.6640625" style="7" customWidth="1"/>
    <col min="1538" max="1538" width="8.88671875" style="7"/>
    <col min="1539" max="1541" width="12.6640625" style="7" customWidth="1"/>
    <col min="1542" max="1542" width="50.6640625" style="7" customWidth="1"/>
    <col min="1543" max="1791" width="8.88671875" style="7"/>
    <col min="1792" max="1792" width="6.6640625" style="7" customWidth="1"/>
    <col min="1793" max="1793" width="60.6640625" style="7" customWidth="1"/>
    <col min="1794" max="1794" width="8.88671875" style="7"/>
    <col min="1795" max="1797" width="12.6640625" style="7" customWidth="1"/>
    <col min="1798" max="1798" width="50.6640625" style="7" customWidth="1"/>
    <col min="1799" max="2047" width="8.88671875" style="7"/>
    <col min="2048" max="2048" width="6.6640625" style="7" customWidth="1"/>
    <col min="2049" max="2049" width="60.6640625" style="7" customWidth="1"/>
    <col min="2050" max="2050" width="8.88671875" style="7"/>
    <col min="2051" max="2053" width="12.6640625" style="7" customWidth="1"/>
    <col min="2054" max="2054" width="50.6640625" style="7" customWidth="1"/>
    <col min="2055" max="2303" width="8.88671875" style="7"/>
    <col min="2304" max="2304" width="6.6640625" style="7" customWidth="1"/>
    <col min="2305" max="2305" width="60.6640625" style="7" customWidth="1"/>
    <col min="2306" max="2306" width="8.88671875" style="7"/>
    <col min="2307" max="2309" width="12.6640625" style="7" customWidth="1"/>
    <col min="2310" max="2310" width="50.6640625" style="7" customWidth="1"/>
    <col min="2311" max="2559" width="8.88671875" style="7"/>
    <col min="2560" max="2560" width="6.6640625" style="7" customWidth="1"/>
    <col min="2561" max="2561" width="60.6640625" style="7" customWidth="1"/>
    <col min="2562" max="2562" width="8.88671875" style="7"/>
    <col min="2563" max="2565" width="12.6640625" style="7" customWidth="1"/>
    <col min="2566" max="2566" width="50.6640625" style="7" customWidth="1"/>
    <col min="2567" max="2815" width="8.88671875" style="7"/>
    <col min="2816" max="2816" width="6.6640625" style="7" customWidth="1"/>
    <col min="2817" max="2817" width="60.6640625" style="7" customWidth="1"/>
    <col min="2818" max="2818" width="8.88671875" style="7"/>
    <col min="2819" max="2821" width="12.6640625" style="7" customWidth="1"/>
    <col min="2822" max="2822" width="50.6640625" style="7" customWidth="1"/>
    <col min="2823" max="3071" width="8.88671875" style="7"/>
    <col min="3072" max="3072" width="6.6640625" style="7" customWidth="1"/>
    <col min="3073" max="3073" width="60.6640625" style="7" customWidth="1"/>
    <col min="3074" max="3074" width="8.88671875" style="7"/>
    <col min="3075" max="3077" width="12.6640625" style="7" customWidth="1"/>
    <col min="3078" max="3078" width="50.6640625" style="7" customWidth="1"/>
    <col min="3079" max="3327" width="8.88671875" style="7"/>
    <col min="3328" max="3328" width="6.6640625" style="7" customWidth="1"/>
    <col min="3329" max="3329" width="60.6640625" style="7" customWidth="1"/>
    <col min="3330" max="3330" width="8.88671875" style="7"/>
    <col min="3331" max="3333" width="12.6640625" style="7" customWidth="1"/>
    <col min="3334" max="3334" width="50.6640625" style="7" customWidth="1"/>
    <col min="3335" max="3583" width="8.88671875" style="7"/>
    <col min="3584" max="3584" width="6.6640625" style="7" customWidth="1"/>
    <col min="3585" max="3585" width="60.6640625" style="7" customWidth="1"/>
    <col min="3586" max="3586" width="8.88671875" style="7"/>
    <col min="3587" max="3589" width="12.6640625" style="7" customWidth="1"/>
    <col min="3590" max="3590" width="50.6640625" style="7" customWidth="1"/>
    <col min="3591" max="3839" width="8.88671875" style="7"/>
    <col min="3840" max="3840" width="6.6640625" style="7" customWidth="1"/>
    <col min="3841" max="3841" width="60.6640625" style="7" customWidth="1"/>
    <col min="3842" max="3842" width="8.88671875" style="7"/>
    <col min="3843" max="3845" width="12.6640625" style="7" customWidth="1"/>
    <col min="3846" max="3846" width="50.6640625" style="7" customWidth="1"/>
    <col min="3847" max="4095" width="8.88671875" style="7"/>
    <col min="4096" max="4096" width="6.6640625" style="7" customWidth="1"/>
    <col min="4097" max="4097" width="60.6640625" style="7" customWidth="1"/>
    <col min="4098" max="4098" width="8.88671875" style="7"/>
    <col min="4099" max="4101" width="12.6640625" style="7" customWidth="1"/>
    <col min="4102" max="4102" width="50.6640625" style="7" customWidth="1"/>
    <col min="4103" max="4351" width="8.88671875" style="7"/>
    <col min="4352" max="4352" width="6.6640625" style="7" customWidth="1"/>
    <col min="4353" max="4353" width="60.6640625" style="7" customWidth="1"/>
    <col min="4354" max="4354" width="8.88671875" style="7"/>
    <col min="4355" max="4357" width="12.6640625" style="7" customWidth="1"/>
    <col min="4358" max="4358" width="50.6640625" style="7" customWidth="1"/>
    <col min="4359" max="4607" width="8.88671875" style="7"/>
    <col min="4608" max="4608" width="6.6640625" style="7" customWidth="1"/>
    <col min="4609" max="4609" width="60.6640625" style="7" customWidth="1"/>
    <col min="4610" max="4610" width="8.88671875" style="7"/>
    <col min="4611" max="4613" width="12.6640625" style="7" customWidth="1"/>
    <col min="4614" max="4614" width="50.6640625" style="7" customWidth="1"/>
    <col min="4615" max="4863" width="8.88671875" style="7"/>
    <col min="4864" max="4864" width="6.6640625" style="7" customWidth="1"/>
    <col min="4865" max="4865" width="60.6640625" style="7" customWidth="1"/>
    <col min="4866" max="4866" width="8.88671875" style="7"/>
    <col min="4867" max="4869" width="12.6640625" style="7" customWidth="1"/>
    <col min="4870" max="4870" width="50.6640625" style="7" customWidth="1"/>
    <col min="4871" max="5119" width="8.88671875" style="7"/>
    <col min="5120" max="5120" width="6.6640625" style="7" customWidth="1"/>
    <col min="5121" max="5121" width="60.6640625" style="7" customWidth="1"/>
    <col min="5122" max="5122" width="8.88671875" style="7"/>
    <col min="5123" max="5125" width="12.6640625" style="7" customWidth="1"/>
    <col min="5126" max="5126" width="50.6640625" style="7" customWidth="1"/>
    <col min="5127" max="5375" width="8.88671875" style="7"/>
    <col min="5376" max="5376" width="6.6640625" style="7" customWidth="1"/>
    <col min="5377" max="5377" width="60.6640625" style="7" customWidth="1"/>
    <col min="5378" max="5378" width="8.88671875" style="7"/>
    <col min="5379" max="5381" width="12.6640625" style="7" customWidth="1"/>
    <col min="5382" max="5382" width="50.6640625" style="7" customWidth="1"/>
    <col min="5383" max="5631" width="8.88671875" style="7"/>
    <col min="5632" max="5632" width="6.6640625" style="7" customWidth="1"/>
    <col min="5633" max="5633" width="60.6640625" style="7" customWidth="1"/>
    <col min="5634" max="5634" width="8.88671875" style="7"/>
    <col min="5635" max="5637" width="12.6640625" style="7" customWidth="1"/>
    <col min="5638" max="5638" width="50.6640625" style="7" customWidth="1"/>
    <col min="5639" max="5887" width="8.88671875" style="7"/>
    <col min="5888" max="5888" width="6.6640625" style="7" customWidth="1"/>
    <col min="5889" max="5889" width="60.6640625" style="7" customWidth="1"/>
    <col min="5890" max="5890" width="8.88671875" style="7"/>
    <col min="5891" max="5893" width="12.6640625" style="7" customWidth="1"/>
    <col min="5894" max="5894" width="50.6640625" style="7" customWidth="1"/>
    <col min="5895" max="6143" width="8.88671875" style="7"/>
    <col min="6144" max="6144" width="6.6640625" style="7" customWidth="1"/>
    <col min="6145" max="6145" width="60.6640625" style="7" customWidth="1"/>
    <col min="6146" max="6146" width="8.88671875" style="7"/>
    <col min="6147" max="6149" width="12.6640625" style="7" customWidth="1"/>
    <col min="6150" max="6150" width="50.6640625" style="7" customWidth="1"/>
    <col min="6151" max="6399" width="8.88671875" style="7"/>
    <col min="6400" max="6400" width="6.6640625" style="7" customWidth="1"/>
    <col min="6401" max="6401" width="60.6640625" style="7" customWidth="1"/>
    <col min="6402" max="6402" width="8.88671875" style="7"/>
    <col min="6403" max="6405" width="12.6640625" style="7" customWidth="1"/>
    <col min="6406" max="6406" width="50.6640625" style="7" customWidth="1"/>
    <col min="6407" max="6655" width="8.88671875" style="7"/>
    <col min="6656" max="6656" width="6.6640625" style="7" customWidth="1"/>
    <col min="6657" max="6657" width="60.6640625" style="7" customWidth="1"/>
    <col min="6658" max="6658" width="8.88671875" style="7"/>
    <col min="6659" max="6661" width="12.6640625" style="7" customWidth="1"/>
    <col min="6662" max="6662" width="50.6640625" style="7" customWidth="1"/>
    <col min="6663" max="6911" width="8.88671875" style="7"/>
    <col min="6912" max="6912" width="6.6640625" style="7" customWidth="1"/>
    <col min="6913" max="6913" width="60.6640625" style="7" customWidth="1"/>
    <col min="6914" max="6914" width="8.88671875" style="7"/>
    <col min="6915" max="6917" width="12.6640625" style="7" customWidth="1"/>
    <col min="6918" max="6918" width="50.6640625" style="7" customWidth="1"/>
    <col min="6919" max="7167" width="8.88671875" style="7"/>
    <col min="7168" max="7168" width="6.6640625" style="7" customWidth="1"/>
    <col min="7169" max="7169" width="60.6640625" style="7" customWidth="1"/>
    <col min="7170" max="7170" width="8.88671875" style="7"/>
    <col min="7171" max="7173" width="12.6640625" style="7" customWidth="1"/>
    <col min="7174" max="7174" width="50.6640625" style="7" customWidth="1"/>
    <col min="7175" max="7423" width="8.88671875" style="7"/>
    <col min="7424" max="7424" width="6.6640625" style="7" customWidth="1"/>
    <col min="7425" max="7425" width="60.6640625" style="7" customWidth="1"/>
    <col min="7426" max="7426" width="8.88671875" style="7"/>
    <col min="7427" max="7429" width="12.6640625" style="7" customWidth="1"/>
    <col min="7430" max="7430" width="50.6640625" style="7" customWidth="1"/>
    <col min="7431" max="7679" width="8.88671875" style="7"/>
    <col min="7680" max="7680" width="6.6640625" style="7" customWidth="1"/>
    <col min="7681" max="7681" width="60.6640625" style="7" customWidth="1"/>
    <col min="7682" max="7682" width="8.88671875" style="7"/>
    <col min="7683" max="7685" width="12.6640625" style="7" customWidth="1"/>
    <col min="7686" max="7686" width="50.6640625" style="7" customWidth="1"/>
    <col min="7687" max="7935" width="8.88671875" style="7"/>
    <col min="7936" max="7936" width="6.6640625" style="7" customWidth="1"/>
    <col min="7937" max="7937" width="60.6640625" style="7" customWidth="1"/>
    <col min="7938" max="7938" width="8.88671875" style="7"/>
    <col min="7939" max="7941" width="12.6640625" style="7" customWidth="1"/>
    <col min="7942" max="7942" width="50.6640625" style="7" customWidth="1"/>
    <col min="7943" max="8191" width="8.88671875" style="7"/>
    <col min="8192" max="8192" width="6.6640625" style="7" customWidth="1"/>
    <col min="8193" max="8193" width="60.6640625" style="7" customWidth="1"/>
    <col min="8194" max="8194" width="8.88671875" style="7"/>
    <col min="8195" max="8197" width="12.6640625" style="7" customWidth="1"/>
    <col min="8198" max="8198" width="50.6640625" style="7" customWidth="1"/>
    <col min="8199" max="8447" width="8.88671875" style="7"/>
    <col min="8448" max="8448" width="6.6640625" style="7" customWidth="1"/>
    <col min="8449" max="8449" width="60.6640625" style="7" customWidth="1"/>
    <col min="8450" max="8450" width="8.88671875" style="7"/>
    <col min="8451" max="8453" width="12.6640625" style="7" customWidth="1"/>
    <col min="8454" max="8454" width="50.6640625" style="7" customWidth="1"/>
    <col min="8455" max="8703" width="8.88671875" style="7"/>
    <col min="8704" max="8704" width="6.6640625" style="7" customWidth="1"/>
    <col min="8705" max="8705" width="60.6640625" style="7" customWidth="1"/>
    <col min="8706" max="8706" width="8.88671875" style="7"/>
    <col min="8707" max="8709" width="12.6640625" style="7" customWidth="1"/>
    <col min="8710" max="8710" width="50.6640625" style="7" customWidth="1"/>
    <col min="8711" max="8959" width="8.88671875" style="7"/>
    <col min="8960" max="8960" width="6.6640625" style="7" customWidth="1"/>
    <col min="8961" max="8961" width="60.6640625" style="7" customWidth="1"/>
    <col min="8962" max="8962" width="8.88671875" style="7"/>
    <col min="8963" max="8965" width="12.6640625" style="7" customWidth="1"/>
    <col min="8966" max="8966" width="50.6640625" style="7" customWidth="1"/>
    <col min="8967" max="9215" width="8.88671875" style="7"/>
    <col min="9216" max="9216" width="6.6640625" style="7" customWidth="1"/>
    <col min="9217" max="9217" width="60.6640625" style="7" customWidth="1"/>
    <col min="9218" max="9218" width="8.88671875" style="7"/>
    <col min="9219" max="9221" width="12.6640625" style="7" customWidth="1"/>
    <col min="9222" max="9222" width="50.6640625" style="7" customWidth="1"/>
    <col min="9223" max="9471" width="8.88671875" style="7"/>
    <col min="9472" max="9472" width="6.6640625" style="7" customWidth="1"/>
    <col min="9473" max="9473" width="60.6640625" style="7" customWidth="1"/>
    <col min="9474" max="9474" width="8.88671875" style="7"/>
    <col min="9475" max="9477" width="12.6640625" style="7" customWidth="1"/>
    <col min="9478" max="9478" width="50.6640625" style="7" customWidth="1"/>
    <col min="9479" max="9727" width="8.88671875" style="7"/>
    <col min="9728" max="9728" width="6.6640625" style="7" customWidth="1"/>
    <col min="9729" max="9729" width="60.6640625" style="7" customWidth="1"/>
    <col min="9730" max="9730" width="8.88671875" style="7"/>
    <col min="9731" max="9733" width="12.6640625" style="7" customWidth="1"/>
    <col min="9734" max="9734" width="50.6640625" style="7" customWidth="1"/>
    <col min="9735" max="9983" width="8.88671875" style="7"/>
    <col min="9984" max="9984" width="6.6640625" style="7" customWidth="1"/>
    <col min="9985" max="9985" width="60.6640625" style="7" customWidth="1"/>
    <col min="9986" max="9986" width="8.88671875" style="7"/>
    <col min="9987" max="9989" width="12.6640625" style="7" customWidth="1"/>
    <col min="9990" max="9990" width="50.6640625" style="7" customWidth="1"/>
    <col min="9991" max="10239" width="8.88671875" style="7"/>
    <col min="10240" max="10240" width="6.6640625" style="7" customWidth="1"/>
    <col min="10241" max="10241" width="60.6640625" style="7" customWidth="1"/>
    <col min="10242" max="10242" width="8.88671875" style="7"/>
    <col min="10243" max="10245" width="12.6640625" style="7" customWidth="1"/>
    <col min="10246" max="10246" width="50.6640625" style="7" customWidth="1"/>
    <col min="10247" max="10495" width="8.88671875" style="7"/>
    <col min="10496" max="10496" width="6.6640625" style="7" customWidth="1"/>
    <col min="10497" max="10497" width="60.6640625" style="7" customWidth="1"/>
    <col min="10498" max="10498" width="8.88671875" style="7"/>
    <col min="10499" max="10501" width="12.6640625" style="7" customWidth="1"/>
    <col min="10502" max="10502" width="50.6640625" style="7" customWidth="1"/>
    <col min="10503" max="10751" width="8.88671875" style="7"/>
    <col min="10752" max="10752" width="6.6640625" style="7" customWidth="1"/>
    <col min="10753" max="10753" width="60.6640625" style="7" customWidth="1"/>
    <col min="10754" max="10754" width="8.88671875" style="7"/>
    <col min="10755" max="10757" width="12.6640625" style="7" customWidth="1"/>
    <col min="10758" max="10758" width="50.6640625" style="7" customWidth="1"/>
    <col min="10759" max="11007" width="8.88671875" style="7"/>
    <col min="11008" max="11008" width="6.6640625" style="7" customWidth="1"/>
    <col min="11009" max="11009" width="60.6640625" style="7" customWidth="1"/>
    <col min="11010" max="11010" width="8.88671875" style="7"/>
    <col min="11011" max="11013" width="12.6640625" style="7" customWidth="1"/>
    <col min="11014" max="11014" width="50.6640625" style="7" customWidth="1"/>
    <col min="11015" max="11263" width="8.88671875" style="7"/>
    <col min="11264" max="11264" width="6.6640625" style="7" customWidth="1"/>
    <col min="11265" max="11265" width="60.6640625" style="7" customWidth="1"/>
    <col min="11266" max="11266" width="8.88671875" style="7"/>
    <col min="11267" max="11269" width="12.6640625" style="7" customWidth="1"/>
    <col min="11270" max="11270" width="50.6640625" style="7" customWidth="1"/>
    <col min="11271" max="11519" width="8.88671875" style="7"/>
    <col min="11520" max="11520" width="6.6640625" style="7" customWidth="1"/>
    <col min="11521" max="11521" width="60.6640625" style="7" customWidth="1"/>
    <col min="11522" max="11522" width="8.88671875" style="7"/>
    <col min="11523" max="11525" width="12.6640625" style="7" customWidth="1"/>
    <col min="11526" max="11526" width="50.6640625" style="7" customWidth="1"/>
    <col min="11527" max="11775" width="8.88671875" style="7"/>
    <col min="11776" max="11776" width="6.6640625" style="7" customWidth="1"/>
    <col min="11777" max="11777" width="60.6640625" style="7" customWidth="1"/>
    <col min="11778" max="11778" width="8.88671875" style="7"/>
    <col min="11779" max="11781" width="12.6640625" style="7" customWidth="1"/>
    <col min="11782" max="11782" width="50.6640625" style="7" customWidth="1"/>
    <col min="11783" max="12031" width="8.88671875" style="7"/>
    <col min="12032" max="12032" width="6.6640625" style="7" customWidth="1"/>
    <col min="12033" max="12033" width="60.6640625" style="7" customWidth="1"/>
    <col min="12034" max="12034" width="8.88671875" style="7"/>
    <col min="12035" max="12037" width="12.6640625" style="7" customWidth="1"/>
    <col min="12038" max="12038" width="50.6640625" style="7" customWidth="1"/>
    <col min="12039" max="12287" width="8.88671875" style="7"/>
    <col min="12288" max="12288" width="6.6640625" style="7" customWidth="1"/>
    <col min="12289" max="12289" width="60.6640625" style="7" customWidth="1"/>
    <col min="12290" max="12290" width="8.88671875" style="7"/>
    <col min="12291" max="12293" width="12.6640625" style="7" customWidth="1"/>
    <col min="12294" max="12294" width="50.6640625" style="7" customWidth="1"/>
    <col min="12295" max="12543" width="8.88671875" style="7"/>
    <col min="12544" max="12544" width="6.6640625" style="7" customWidth="1"/>
    <col min="12545" max="12545" width="60.6640625" style="7" customWidth="1"/>
    <col min="12546" max="12546" width="8.88671875" style="7"/>
    <col min="12547" max="12549" width="12.6640625" style="7" customWidth="1"/>
    <col min="12550" max="12550" width="50.6640625" style="7" customWidth="1"/>
    <col min="12551" max="12799" width="8.88671875" style="7"/>
    <col min="12800" max="12800" width="6.6640625" style="7" customWidth="1"/>
    <col min="12801" max="12801" width="60.6640625" style="7" customWidth="1"/>
    <col min="12802" max="12802" width="8.88671875" style="7"/>
    <col min="12803" max="12805" width="12.6640625" style="7" customWidth="1"/>
    <col min="12806" max="12806" width="50.6640625" style="7" customWidth="1"/>
    <col min="12807" max="13055" width="8.88671875" style="7"/>
    <col min="13056" max="13056" width="6.6640625" style="7" customWidth="1"/>
    <col min="13057" max="13057" width="60.6640625" style="7" customWidth="1"/>
    <col min="13058" max="13058" width="8.88671875" style="7"/>
    <col min="13059" max="13061" width="12.6640625" style="7" customWidth="1"/>
    <col min="13062" max="13062" width="50.6640625" style="7" customWidth="1"/>
    <col min="13063" max="13311" width="8.88671875" style="7"/>
    <col min="13312" max="13312" width="6.6640625" style="7" customWidth="1"/>
    <col min="13313" max="13313" width="60.6640625" style="7" customWidth="1"/>
    <col min="13314" max="13314" width="8.88671875" style="7"/>
    <col min="13315" max="13317" width="12.6640625" style="7" customWidth="1"/>
    <col min="13318" max="13318" width="50.6640625" style="7" customWidth="1"/>
    <col min="13319" max="13567" width="8.88671875" style="7"/>
    <col min="13568" max="13568" width="6.6640625" style="7" customWidth="1"/>
    <col min="13569" max="13569" width="60.6640625" style="7" customWidth="1"/>
    <col min="13570" max="13570" width="8.88671875" style="7"/>
    <col min="13571" max="13573" width="12.6640625" style="7" customWidth="1"/>
    <col min="13574" max="13574" width="50.6640625" style="7" customWidth="1"/>
    <col min="13575" max="13823" width="8.88671875" style="7"/>
    <col min="13824" max="13824" width="6.6640625" style="7" customWidth="1"/>
    <col min="13825" max="13825" width="60.6640625" style="7" customWidth="1"/>
    <col min="13826" max="13826" width="8.88671875" style="7"/>
    <col min="13827" max="13829" width="12.6640625" style="7" customWidth="1"/>
    <col min="13830" max="13830" width="50.6640625" style="7" customWidth="1"/>
    <col min="13831" max="14079" width="8.88671875" style="7"/>
    <col min="14080" max="14080" width="6.6640625" style="7" customWidth="1"/>
    <col min="14081" max="14081" width="60.6640625" style="7" customWidth="1"/>
    <col min="14082" max="14082" width="8.88671875" style="7"/>
    <col min="14083" max="14085" width="12.6640625" style="7" customWidth="1"/>
    <col min="14086" max="14086" width="50.6640625" style="7" customWidth="1"/>
    <col min="14087" max="14335" width="8.88671875" style="7"/>
    <col min="14336" max="14336" width="6.6640625" style="7" customWidth="1"/>
    <col min="14337" max="14337" width="60.6640625" style="7" customWidth="1"/>
    <col min="14338" max="14338" width="8.88671875" style="7"/>
    <col min="14339" max="14341" width="12.6640625" style="7" customWidth="1"/>
    <col min="14342" max="14342" width="50.6640625" style="7" customWidth="1"/>
    <col min="14343" max="14591" width="8.88671875" style="7"/>
    <col min="14592" max="14592" width="6.6640625" style="7" customWidth="1"/>
    <col min="14593" max="14593" width="60.6640625" style="7" customWidth="1"/>
    <col min="14594" max="14594" width="8.88671875" style="7"/>
    <col min="14595" max="14597" width="12.6640625" style="7" customWidth="1"/>
    <col min="14598" max="14598" width="50.6640625" style="7" customWidth="1"/>
    <col min="14599" max="14847" width="8.88671875" style="7"/>
    <col min="14848" max="14848" width="6.6640625" style="7" customWidth="1"/>
    <col min="14849" max="14849" width="60.6640625" style="7" customWidth="1"/>
    <col min="14850" max="14850" width="8.88671875" style="7"/>
    <col min="14851" max="14853" width="12.6640625" style="7" customWidth="1"/>
    <col min="14854" max="14854" width="50.6640625" style="7" customWidth="1"/>
    <col min="14855" max="15103" width="8.88671875" style="7"/>
    <col min="15104" max="15104" width="6.6640625" style="7" customWidth="1"/>
    <col min="15105" max="15105" width="60.6640625" style="7" customWidth="1"/>
    <col min="15106" max="15106" width="8.88671875" style="7"/>
    <col min="15107" max="15109" width="12.6640625" style="7" customWidth="1"/>
    <col min="15110" max="15110" width="50.6640625" style="7" customWidth="1"/>
    <col min="15111" max="15359" width="8.88671875" style="7"/>
    <col min="15360" max="15360" width="6.6640625" style="7" customWidth="1"/>
    <col min="15361" max="15361" width="60.6640625" style="7" customWidth="1"/>
    <col min="15362" max="15362" width="8.88671875" style="7"/>
    <col min="15363" max="15365" width="12.6640625" style="7" customWidth="1"/>
    <col min="15366" max="15366" width="50.6640625" style="7" customWidth="1"/>
    <col min="15367" max="15615" width="8.88671875" style="7"/>
    <col min="15616" max="15616" width="6.6640625" style="7" customWidth="1"/>
    <col min="15617" max="15617" width="60.6640625" style="7" customWidth="1"/>
    <col min="15618" max="15618" width="8.88671875" style="7"/>
    <col min="15619" max="15621" width="12.6640625" style="7" customWidth="1"/>
    <col min="15622" max="15622" width="50.6640625" style="7" customWidth="1"/>
    <col min="15623" max="15871" width="8.88671875" style="7"/>
    <col min="15872" max="15872" width="6.6640625" style="7" customWidth="1"/>
    <col min="15873" max="15873" width="60.6640625" style="7" customWidth="1"/>
    <col min="15874" max="15874" width="8.88671875" style="7"/>
    <col min="15875" max="15877" width="12.6640625" style="7" customWidth="1"/>
    <col min="15878" max="15878" width="50.6640625" style="7" customWidth="1"/>
    <col min="15879" max="16127" width="8.88671875" style="7"/>
    <col min="16128" max="16128" width="6.6640625" style="7" customWidth="1"/>
    <col min="16129" max="16129" width="60.6640625" style="7" customWidth="1"/>
    <col min="16130" max="16130" width="8.88671875" style="7"/>
    <col min="16131" max="16133" width="12.6640625" style="7" customWidth="1"/>
    <col min="16134" max="16134" width="50.6640625" style="7" customWidth="1"/>
    <col min="16135" max="16384" width="8.88671875" style="7"/>
  </cols>
  <sheetData>
    <row r="1" spans="1:14" s="150" customFormat="1" ht="7.2" customHeight="1" x14ac:dyDescent="0.25">
      <c r="A1" s="558"/>
      <c r="B1" s="558"/>
      <c r="C1" s="558"/>
      <c r="D1" s="558"/>
      <c r="E1" s="558"/>
      <c r="F1" s="148"/>
      <c r="G1" s="148"/>
      <c r="H1" s="149"/>
      <c r="I1" s="148"/>
      <c r="J1" s="148"/>
      <c r="K1" s="148"/>
      <c r="L1" s="148"/>
      <c r="M1" s="148"/>
      <c r="N1" s="148"/>
    </row>
    <row r="2" spans="1:14" s="150" customFormat="1" ht="20.399999999999999" customHeight="1" x14ac:dyDescent="0.25">
      <c r="A2" s="557" t="s">
        <v>271</v>
      </c>
      <c r="B2" s="557"/>
      <c r="C2" s="557"/>
      <c r="D2" s="557"/>
      <c r="E2" s="557"/>
      <c r="F2" s="148"/>
      <c r="G2" s="148"/>
      <c r="H2" s="149"/>
      <c r="I2" s="148"/>
      <c r="J2" s="148"/>
      <c r="K2" s="148"/>
      <c r="L2" s="148"/>
      <c r="M2" s="148"/>
      <c r="N2" s="148"/>
    </row>
    <row r="3" spans="1:14" ht="6" customHeight="1" x14ac:dyDescent="0.3"/>
    <row r="4" spans="1:14" ht="26.4" x14ac:dyDescent="0.3">
      <c r="A4" s="461" t="s">
        <v>213</v>
      </c>
      <c r="B4" s="461" t="s">
        <v>104</v>
      </c>
      <c r="C4" s="461" t="s">
        <v>114</v>
      </c>
      <c r="D4" s="461" t="s">
        <v>214</v>
      </c>
      <c r="E4" s="461" t="s">
        <v>215</v>
      </c>
      <c r="F4" s="152" t="s">
        <v>216</v>
      </c>
    </row>
    <row r="5" spans="1:14" x14ac:dyDescent="0.3">
      <c r="A5" s="158" t="s">
        <v>217</v>
      </c>
      <c r="B5" s="153"/>
      <c r="C5" s="153"/>
      <c r="D5" s="154"/>
      <c r="E5" s="462">
        <f>SUM(E6:E7)</f>
        <v>0</v>
      </c>
    </row>
    <row r="6" spans="1:14" x14ac:dyDescent="0.25">
      <c r="A6" s="244" t="s">
        <v>218</v>
      </c>
      <c r="B6" s="463" t="s">
        <v>328</v>
      </c>
      <c r="C6" s="464">
        <v>8</v>
      </c>
      <c r="D6" s="247"/>
      <c r="E6" s="248">
        <f>+ROUND(D6*C6,2)</f>
        <v>0</v>
      </c>
      <c r="F6" s="155" t="s">
        <v>267</v>
      </c>
    </row>
    <row r="7" spans="1:14" ht="26.4" x14ac:dyDescent="0.3">
      <c r="A7" s="244" t="s">
        <v>219</v>
      </c>
      <c r="B7" s="245" t="s">
        <v>220</v>
      </c>
      <c r="C7" s="246">
        <v>20</v>
      </c>
      <c r="D7" s="247"/>
      <c r="E7" s="248">
        <f>+ROUND(D7*C7,2)</f>
        <v>0</v>
      </c>
      <c r="F7" s="156"/>
    </row>
    <row r="8" spans="1:14" x14ac:dyDescent="0.3">
      <c r="A8" s="157" t="s">
        <v>259</v>
      </c>
      <c r="B8" s="153"/>
      <c r="C8" s="153"/>
      <c r="D8" s="154"/>
      <c r="E8" s="462">
        <f>SUM(E9:E16)</f>
        <v>0</v>
      </c>
    </row>
    <row r="9" spans="1:14" ht="17.399999999999999" customHeight="1" x14ac:dyDescent="0.3">
      <c r="A9" s="244" t="s">
        <v>272</v>
      </c>
      <c r="B9" s="245" t="s">
        <v>221</v>
      </c>
      <c r="C9" s="246">
        <v>1500</v>
      </c>
      <c r="D9" s="247"/>
      <c r="E9" s="248">
        <f t="shared" ref="E9:E16" si="0">+ROUND(D9*C9,2)</f>
        <v>0</v>
      </c>
    </row>
    <row r="10" spans="1:14" ht="17.399999999999999" customHeight="1" x14ac:dyDescent="0.3">
      <c r="A10" s="244" t="s">
        <v>222</v>
      </c>
      <c r="B10" s="245" t="s">
        <v>221</v>
      </c>
      <c r="C10" s="246">
        <v>600</v>
      </c>
      <c r="D10" s="247"/>
      <c r="E10" s="248">
        <f t="shared" si="0"/>
        <v>0</v>
      </c>
    </row>
    <row r="11" spans="1:14" ht="28.95" customHeight="1" x14ac:dyDescent="0.3">
      <c r="A11" s="244" t="s">
        <v>273</v>
      </c>
      <c r="B11" s="245" t="s">
        <v>221</v>
      </c>
      <c r="C11" s="246">
        <v>220</v>
      </c>
      <c r="D11" s="247"/>
      <c r="E11" s="248">
        <f t="shared" si="0"/>
        <v>0</v>
      </c>
    </row>
    <row r="12" spans="1:14" ht="17.399999999999999" customHeight="1" x14ac:dyDescent="0.3">
      <c r="A12" s="244" t="s">
        <v>268</v>
      </c>
      <c r="B12" s="245" t="s">
        <v>220</v>
      </c>
      <c r="C12" s="246">
        <v>5</v>
      </c>
      <c r="D12" s="247"/>
      <c r="E12" s="248">
        <f t="shared" si="0"/>
        <v>0</v>
      </c>
    </row>
    <row r="13" spans="1:14" x14ac:dyDescent="0.3">
      <c r="A13" s="465" t="s">
        <v>329</v>
      </c>
      <c r="B13" s="245" t="s">
        <v>221</v>
      </c>
      <c r="C13" s="246">
        <v>100</v>
      </c>
      <c r="D13" s="247"/>
      <c r="E13" s="248">
        <f t="shared" si="0"/>
        <v>0</v>
      </c>
    </row>
    <row r="14" spans="1:14" ht="17.399999999999999" customHeight="1" x14ac:dyDescent="0.3">
      <c r="A14" s="465" t="s">
        <v>330</v>
      </c>
      <c r="B14" s="245" t="s">
        <v>220</v>
      </c>
      <c r="C14" s="246">
        <v>4</v>
      </c>
      <c r="D14" s="247"/>
      <c r="E14" s="248">
        <f t="shared" si="0"/>
        <v>0</v>
      </c>
    </row>
    <row r="15" spans="1:14" x14ac:dyDescent="0.3">
      <c r="A15" s="465" t="s">
        <v>331</v>
      </c>
      <c r="B15" s="245" t="s">
        <v>220</v>
      </c>
      <c r="C15" s="246">
        <v>4</v>
      </c>
      <c r="D15" s="247"/>
      <c r="E15" s="248">
        <f t="shared" si="0"/>
        <v>0</v>
      </c>
    </row>
    <row r="16" spans="1:14" x14ac:dyDescent="0.3">
      <c r="A16" s="244" t="s">
        <v>274</v>
      </c>
      <c r="B16" s="245" t="s">
        <v>220</v>
      </c>
      <c r="C16" s="246">
        <v>100</v>
      </c>
      <c r="D16" s="247"/>
      <c r="E16" s="248">
        <f t="shared" si="0"/>
        <v>0</v>
      </c>
    </row>
    <row r="17" spans="1:5" x14ac:dyDescent="0.3">
      <c r="A17" s="466" t="s">
        <v>260</v>
      </c>
      <c r="B17" s="467"/>
      <c r="C17" s="467"/>
      <c r="D17" s="468"/>
      <c r="E17" s="469">
        <f>SUM(E18:E25)</f>
        <v>0</v>
      </c>
    </row>
    <row r="18" spans="1:5" x14ac:dyDescent="0.3">
      <c r="A18" s="244" t="s">
        <v>346</v>
      </c>
      <c r="B18" s="245" t="s">
        <v>220</v>
      </c>
      <c r="C18" s="246">
        <v>20</v>
      </c>
      <c r="D18" s="247"/>
      <c r="E18" s="248">
        <f t="shared" ref="E18:E25" si="1">+ROUND(D18*C18,2)</f>
        <v>0</v>
      </c>
    </row>
    <row r="19" spans="1:5" x14ac:dyDescent="0.3">
      <c r="A19" s="244" t="s">
        <v>223</v>
      </c>
      <c r="B19" s="245" t="s">
        <v>220</v>
      </c>
      <c r="C19" s="246">
        <v>200</v>
      </c>
      <c r="D19" s="247"/>
      <c r="E19" s="248">
        <f t="shared" si="1"/>
        <v>0</v>
      </c>
    </row>
    <row r="20" spans="1:5" x14ac:dyDescent="0.3">
      <c r="A20" s="244" t="s">
        <v>224</v>
      </c>
      <c r="B20" s="245" t="s">
        <v>220</v>
      </c>
      <c r="C20" s="246">
        <f>+C19</f>
        <v>200</v>
      </c>
      <c r="D20" s="247"/>
      <c r="E20" s="248">
        <f t="shared" si="1"/>
        <v>0</v>
      </c>
    </row>
    <row r="21" spans="1:5" x14ac:dyDescent="0.3">
      <c r="A21" s="244" t="s">
        <v>225</v>
      </c>
      <c r="B21" s="245" t="s">
        <v>220</v>
      </c>
      <c r="C21" s="246">
        <v>50</v>
      </c>
      <c r="D21" s="247"/>
      <c r="E21" s="248">
        <f t="shared" si="1"/>
        <v>0</v>
      </c>
    </row>
    <row r="22" spans="1:5" x14ac:dyDescent="0.3">
      <c r="A22" s="244" t="s">
        <v>226</v>
      </c>
      <c r="B22" s="245" t="s">
        <v>220</v>
      </c>
      <c r="C22" s="464">
        <v>50</v>
      </c>
      <c r="D22" s="247"/>
      <c r="E22" s="248">
        <f t="shared" si="1"/>
        <v>0</v>
      </c>
    </row>
    <row r="23" spans="1:5" x14ac:dyDescent="0.3">
      <c r="A23" s="249" t="s">
        <v>347</v>
      </c>
      <c r="B23" s="250" t="s">
        <v>220</v>
      </c>
      <c r="C23" s="251">
        <v>500</v>
      </c>
      <c r="D23" s="252"/>
      <c r="E23" s="253">
        <f t="shared" si="1"/>
        <v>0</v>
      </c>
    </row>
    <row r="24" spans="1:5" x14ac:dyDescent="0.3">
      <c r="A24" s="249" t="s">
        <v>332</v>
      </c>
      <c r="B24" s="250" t="s">
        <v>220</v>
      </c>
      <c r="C24" s="251">
        <v>3</v>
      </c>
      <c r="D24" s="252"/>
      <c r="E24" s="253">
        <f t="shared" si="1"/>
        <v>0</v>
      </c>
    </row>
    <row r="25" spans="1:5" ht="30" customHeight="1" thickBot="1" x14ac:dyDescent="0.35">
      <c r="A25" s="249" t="s">
        <v>333</v>
      </c>
      <c r="B25" s="250" t="s">
        <v>220</v>
      </c>
      <c r="C25" s="251">
        <v>4</v>
      </c>
      <c r="D25" s="252"/>
      <c r="E25" s="253">
        <f t="shared" si="1"/>
        <v>0</v>
      </c>
    </row>
    <row r="26" spans="1:5" ht="15" thickBot="1" x14ac:dyDescent="0.35">
      <c r="A26" s="559" t="s">
        <v>211</v>
      </c>
      <c r="B26" s="560"/>
      <c r="C26" s="560"/>
      <c r="D26" s="561"/>
      <c r="E26" s="470">
        <f>+E5+E8+E17</f>
        <v>0</v>
      </c>
    </row>
    <row r="28" spans="1:5" x14ac:dyDescent="0.25">
      <c r="A28" s="179" t="s">
        <v>265</v>
      </c>
      <c r="B28" s="179"/>
      <c r="C28" s="179"/>
      <c r="D28" s="179"/>
      <c r="E28" s="179"/>
    </row>
    <row r="29" spans="1:5" x14ac:dyDescent="0.3">
      <c r="A29" s="546" t="s">
        <v>266</v>
      </c>
      <c r="B29" s="546"/>
      <c r="C29" s="546"/>
      <c r="D29" s="546"/>
      <c r="E29" s="546"/>
    </row>
  </sheetData>
  <mergeCells count="4">
    <mergeCell ref="A29:E29"/>
    <mergeCell ref="A1:E1"/>
    <mergeCell ref="A2:E2"/>
    <mergeCell ref="A26:D2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H13"/>
  <sheetViews>
    <sheetView view="pageBreakPreview" zoomScale="130" zoomScaleSheetLayoutView="130" workbookViewId="0">
      <selection activeCell="G9" sqref="G9:J11"/>
    </sheetView>
  </sheetViews>
  <sheetFormatPr baseColWidth="10" defaultRowHeight="14.4" x14ac:dyDescent="0.3"/>
  <cols>
    <col min="1" max="1" width="56.5546875" customWidth="1"/>
    <col min="2" max="2" width="9.109375" customWidth="1"/>
    <col min="3" max="3" width="10.6640625" customWidth="1"/>
    <col min="4" max="4" width="10.44140625" customWidth="1"/>
    <col min="5" max="5" width="11.109375" customWidth="1"/>
    <col min="6" max="6" width="9.6640625" customWidth="1"/>
  </cols>
  <sheetData>
    <row r="1" spans="1:8" ht="7.2" customHeight="1" x14ac:dyDescent="0.3">
      <c r="A1" s="3"/>
      <c r="B1" s="3"/>
      <c r="C1" s="3"/>
      <c r="D1" s="3"/>
      <c r="E1" s="3"/>
    </row>
    <row r="2" spans="1:8" ht="39.75" customHeight="1" x14ac:dyDescent="0.3">
      <c r="A2" s="562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62"/>
      <c r="C2" s="562"/>
      <c r="D2" s="562"/>
      <c r="E2" s="562"/>
    </row>
    <row r="3" spans="1:8" ht="7.95" customHeight="1" thickBot="1" x14ac:dyDescent="0.35">
      <c r="A3" s="15"/>
      <c r="B3" s="15"/>
      <c r="C3" s="15"/>
      <c r="D3" s="15"/>
      <c r="E3" s="14"/>
    </row>
    <row r="4" spans="1:8" ht="24" customHeight="1" thickBot="1" x14ac:dyDescent="0.35">
      <c r="A4" s="525" t="s">
        <v>42</v>
      </c>
      <c r="B4" s="526"/>
      <c r="C4" s="526"/>
      <c r="D4" s="526"/>
      <c r="E4" s="527"/>
    </row>
    <row r="5" spans="1:8" ht="15" customHeight="1" x14ac:dyDescent="0.3">
      <c r="A5" s="541" t="s">
        <v>30</v>
      </c>
      <c r="B5" s="543" t="s">
        <v>13</v>
      </c>
      <c r="C5" s="543" t="s">
        <v>8</v>
      </c>
      <c r="D5" s="543" t="s">
        <v>15</v>
      </c>
      <c r="E5" s="545"/>
      <c r="F5" s="16"/>
    </row>
    <row r="6" spans="1:8" ht="15" customHeight="1" thickBot="1" x14ac:dyDescent="0.35">
      <c r="A6" s="542"/>
      <c r="B6" s="544"/>
      <c r="C6" s="544"/>
      <c r="D6" s="204" t="s">
        <v>11</v>
      </c>
      <c r="E6" s="205" t="s">
        <v>6</v>
      </c>
      <c r="F6" s="16"/>
      <c r="H6" s="8"/>
    </row>
    <row r="7" spans="1:8" ht="15" customHeight="1" x14ac:dyDescent="0.3">
      <c r="A7" s="229" t="s">
        <v>241</v>
      </c>
      <c r="B7" s="211" t="s">
        <v>18</v>
      </c>
      <c r="C7" s="230">
        <v>37</v>
      </c>
      <c r="D7" s="231">
        <v>0</v>
      </c>
      <c r="E7" s="232">
        <f>ROUND(C7*D7,2)</f>
        <v>0</v>
      </c>
      <c r="F7" s="16"/>
    </row>
    <row r="8" spans="1:8" x14ac:dyDescent="0.3">
      <c r="A8" s="216" t="s">
        <v>242</v>
      </c>
      <c r="B8" s="163" t="s">
        <v>18</v>
      </c>
      <c r="C8" s="227">
        <v>37</v>
      </c>
      <c r="D8" s="221">
        <v>0</v>
      </c>
      <c r="E8" s="222">
        <f t="shared" ref="E8:E9" si="0">ROUND(C8*D8,2)</f>
        <v>0</v>
      </c>
      <c r="F8" s="16"/>
      <c r="H8" s="8"/>
    </row>
    <row r="9" spans="1:8" x14ac:dyDescent="0.3">
      <c r="A9" s="216" t="s">
        <v>243</v>
      </c>
      <c r="B9" s="163" t="s">
        <v>20</v>
      </c>
      <c r="C9" s="227">
        <v>10</v>
      </c>
      <c r="D9" s="221">
        <v>0</v>
      </c>
      <c r="E9" s="222">
        <f t="shared" si="0"/>
        <v>0</v>
      </c>
      <c r="F9" s="16"/>
    </row>
    <row r="10" spans="1:8" ht="15" thickBot="1" x14ac:dyDescent="0.35">
      <c r="A10" s="217" t="s">
        <v>244</v>
      </c>
      <c r="B10" s="218" t="s">
        <v>19</v>
      </c>
      <c r="C10" s="228">
        <v>1</v>
      </c>
      <c r="D10" s="223">
        <v>0</v>
      </c>
      <c r="E10" s="224">
        <f t="shared" ref="E10" si="1">ROUND(C10*D10,2)</f>
        <v>0</v>
      </c>
      <c r="F10" s="16"/>
    </row>
    <row r="11" spans="1:8" ht="15" customHeight="1" thickBot="1" x14ac:dyDescent="0.35">
      <c r="A11" s="547" t="s">
        <v>6</v>
      </c>
      <c r="B11" s="548"/>
      <c r="C11" s="548"/>
      <c r="D11" s="225" t="s">
        <v>16</v>
      </c>
      <c r="E11" s="226">
        <f>SUM(E7:E10)</f>
        <v>0</v>
      </c>
      <c r="F11" s="16"/>
    </row>
    <row r="12" spans="1:8" ht="15" customHeight="1" x14ac:dyDescent="0.3">
      <c r="A12" s="17"/>
      <c r="B12" s="17"/>
      <c r="C12" s="17"/>
      <c r="D12" s="17"/>
      <c r="E12" s="17"/>
      <c r="F12" s="16"/>
    </row>
    <row r="13" spans="1:8" ht="27.6" customHeight="1" x14ac:dyDescent="0.3">
      <c r="A13" s="505" t="s">
        <v>278</v>
      </c>
      <c r="B13" s="505"/>
      <c r="C13" s="505"/>
      <c r="D13" s="505"/>
      <c r="E13" s="505"/>
      <c r="F13" s="505"/>
    </row>
  </sheetData>
  <mergeCells count="8">
    <mergeCell ref="A13:F13"/>
    <mergeCell ref="A2:E2"/>
    <mergeCell ref="D5:E5"/>
    <mergeCell ref="A11:C11"/>
    <mergeCell ref="A5:A6"/>
    <mergeCell ref="B5:B6"/>
    <mergeCell ref="C5:C6"/>
    <mergeCell ref="A4:E4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scale="8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59999389629810485"/>
    <pageSetUpPr fitToPage="1"/>
  </sheetPr>
  <dimension ref="A1:H18"/>
  <sheetViews>
    <sheetView view="pageBreakPreview" zoomScaleNormal="100" zoomScaleSheetLayoutView="100" workbookViewId="0">
      <selection activeCell="A7" sqref="A7"/>
    </sheetView>
  </sheetViews>
  <sheetFormatPr baseColWidth="10" defaultRowHeight="14.4" x14ac:dyDescent="0.3"/>
  <cols>
    <col min="1" max="1" width="56.5546875" customWidth="1"/>
    <col min="2" max="2" width="9.109375" customWidth="1"/>
    <col min="3" max="3" width="10.6640625" customWidth="1"/>
    <col min="4" max="4" width="10.44140625" customWidth="1"/>
    <col min="5" max="5" width="11.109375" customWidth="1"/>
    <col min="6" max="6" width="9.6640625" customWidth="1"/>
  </cols>
  <sheetData>
    <row r="1" spans="1:8" ht="8.4" customHeight="1" x14ac:dyDescent="0.3">
      <c r="A1" s="3"/>
      <c r="B1" s="3"/>
      <c r="C1" s="3"/>
      <c r="D1" s="3"/>
      <c r="E1" s="3"/>
    </row>
    <row r="2" spans="1:8" ht="39.75" customHeight="1" x14ac:dyDescent="0.3">
      <c r="A2" s="562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62"/>
      <c r="C2" s="562"/>
      <c r="D2" s="562"/>
      <c r="E2" s="562"/>
    </row>
    <row r="3" spans="1:8" ht="7.2" customHeight="1" thickBot="1" x14ac:dyDescent="0.35">
      <c r="A3" s="15"/>
      <c r="B3" s="15"/>
      <c r="C3" s="15"/>
      <c r="D3" s="15"/>
      <c r="E3" s="14"/>
    </row>
    <row r="4" spans="1:8" ht="28.95" customHeight="1" thickBot="1" x14ac:dyDescent="0.35">
      <c r="A4" s="525" t="s">
        <v>43</v>
      </c>
      <c r="B4" s="526"/>
      <c r="C4" s="526"/>
      <c r="D4" s="526"/>
      <c r="E4" s="527"/>
    </row>
    <row r="5" spans="1:8" ht="15" customHeight="1" x14ac:dyDescent="0.3">
      <c r="A5" s="541" t="s">
        <v>30</v>
      </c>
      <c r="B5" s="543" t="s">
        <v>13</v>
      </c>
      <c r="C5" s="543" t="s">
        <v>8</v>
      </c>
      <c r="D5" s="543" t="s">
        <v>15</v>
      </c>
      <c r="E5" s="545"/>
      <c r="F5" s="16"/>
    </row>
    <row r="6" spans="1:8" ht="15" customHeight="1" x14ac:dyDescent="0.3">
      <c r="A6" s="563"/>
      <c r="B6" s="564"/>
      <c r="C6" s="564"/>
      <c r="D6" s="191" t="s">
        <v>11</v>
      </c>
      <c r="E6" s="192" t="s">
        <v>6</v>
      </c>
      <c r="F6" s="16"/>
      <c r="H6" s="8"/>
    </row>
    <row r="7" spans="1:8" ht="33" customHeight="1" thickBot="1" x14ac:dyDescent="0.35">
      <c r="A7" s="217" t="s">
        <v>348</v>
      </c>
      <c r="B7" s="218" t="s">
        <v>13</v>
      </c>
      <c r="C7" s="219">
        <v>39</v>
      </c>
      <c r="D7" s="223">
        <v>0</v>
      </c>
      <c r="E7" s="224">
        <f>ROUND(C7*D7,2)</f>
        <v>0</v>
      </c>
      <c r="F7" s="16"/>
    </row>
    <row r="8" spans="1:8" ht="22.2" customHeight="1" thickBot="1" x14ac:dyDescent="0.35">
      <c r="A8" s="565" t="s">
        <v>211</v>
      </c>
      <c r="B8" s="566"/>
      <c r="C8" s="566"/>
      <c r="D8" s="567"/>
      <c r="E8" s="193">
        <f>SUM(E7:E7)</f>
        <v>0</v>
      </c>
      <c r="F8" s="16"/>
    </row>
    <row r="9" spans="1:8" ht="15" customHeight="1" x14ac:dyDescent="0.3">
      <c r="A9" s="17"/>
      <c r="B9" s="17"/>
      <c r="C9" s="17"/>
      <c r="D9" s="17"/>
      <c r="E9" s="17"/>
      <c r="F9" s="16"/>
    </row>
    <row r="10" spans="1:8" ht="15" customHeight="1" x14ac:dyDescent="0.3">
      <c r="A10" s="28"/>
      <c r="B10" s="17"/>
      <c r="C10" s="17"/>
      <c r="D10" s="17"/>
      <c r="E10" s="17"/>
      <c r="F10" s="16"/>
    </row>
    <row r="11" spans="1:8" ht="29.4" customHeight="1" x14ac:dyDescent="0.3">
      <c r="A11" s="505" t="s">
        <v>278</v>
      </c>
      <c r="B11" s="505"/>
      <c r="C11" s="505"/>
      <c r="D11" s="505"/>
      <c r="E11" s="505"/>
      <c r="F11" s="505"/>
    </row>
    <row r="12" spans="1:8" ht="15" customHeight="1" x14ac:dyDescent="0.3">
      <c r="A12" s="27"/>
      <c r="B12" s="17"/>
      <c r="C12" s="17"/>
      <c r="D12" s="17"/>
      <c r="E12" s="17"/>
      <c r="F12" s="16"/>
    </row>
    <row r="13" spans="1:8" ht="15" customHeight="1" x14ac:dyDescent="0.3">
      <c r="A13" s="27"/>
      <c r="B13" s="17"/>
      <c r="C13" s="17"/>
      <c r="D13" s="17"/>
      <c r="E13" s="17"/>
      <c r="F13" s="16"/>
    </row>
    <row r="14" spans="1:8" ht="15" customHeight="1" x14ac:dyDescent="0.3">
      <c r="A14" s="27"/>
      <c r="B14" s="17"/>
      <c r="C14" s="495"/>
      <c r="D14" s="495"/>
      <c r="E14" s="495"/>
      <c r="F14" s="16"/>
    </row>
    <row r="15" spans="1:8" ht="15" customHeight="1" x14ac:dyDescent="0.3">
      <c r="A15" s="27"/>
      <c r="B15" s="17"/>
      <c r="C15" s="495"/>
      <c r="D15" s="495"/>
      <c r="E15" s="495"/>
      <c r="F15" s="16"/>
    </row>
    <row r="16" spans="1:8" ht="15" customHeight="1" x14ac:dyDescent="0.3">
      <c r="A16" s="27"/>
      <c r="B16" s="17"/>
      <c r="C16" s="17"/>
      <c r="D16" s="17"/>
      <c r="E16" s="17"/>
      <c r="F16" s="16"/>
    </row>
    <row r="17" spans="1:6" ht="15" customHeight="1" x14ac:dyDescent="0.3">
      <c r="A17" s="17"/>
      <c r="B17" s="17"/>
      <c r="C17" s="17"/>
      <c r="D17" s="17"/>
      <c r="E17" s="17"/>
      <c r="F17" s="16"/>
    </row>
    <row r="18" spans="1:6" x14ac:dyDescent="0.3">
      <c r="A18" s="17"/>
      <c r="B18" s="16"/>
      <c r="C18" s="16"/>
      <c r="D18" s="16"/>
      <c r="E18" s="16"/>
      <c r="F18" s="16"/>
    </row>
  </sheetData>
  <mergeCells count="10">
    <mergeCell ref="C14:E14"/>
    <mergeCell ref="C15:E15"/>
    <mergeCell ref="A2:E2"/>
    <mergeCell ref="A5:A6"/>
    <mergeCell ref="B5:B6"/>
    <mergeCell ref="C5:C6"/>
    <mergeCell ref="D5:E5"/>
    <mergeCell ref="A4:E4"/>
    <mergeCell ref="A8:D8"/>
    <mergeCell ref="A11:F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59999389629810485"/>
    <pageSetUpPr fitToPage="1"/>
  </sheetPr>
  <dimension ref="A1:H18"/>
  <sheetViews>
    <sheetView view="pageBreakPreview" zoomScale="115" zoomScaleNormal="115" zoomScaleSheetLayoutView="115" workbookViewId="0">
      <selection activeCell="A17" sqref="A17"/>
    </sheetView>
  </sheetViews>
  <sheetFormatPr baseColWidth="10" defaultRowHeight="14.4" x14ac:dyDescent="0.3"/>
  <cols>
    <col min="1" max="1" width="56.5546875" customWidth="1"/>
    <col min="2" max="2" width="9.109375" customWidth="1"/>
    <col min="3" max="3" width="10.6640625" customWidth="1"/>
    <col min="4" max="4" width="10.44140625" customWidth="1"/>
    <col min="5" max="5" width="11.109375" customWidth="1"/>
    <col min="6" max="6" width="9.6640625" customWidth="1"/>
  </cols>
  <sheetData>
    <row r="1" spans="1:8" ht="10.199999999999999" customHeight="1" x14ac:dyDescent="0.3">
      <c r="A1" s="3"/>
      <c r="B1" s="3"/>
      <c r="C1" s="3"/>
      <c r="D1" s="3"/>
      <c r="E1" s="3"/>
    </row>
    <row r="2" spans="1:8" ht="39.75" customHeight="1" x14ac:dyDescent="0.3">
      <c r="A2" s="562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62"/>
      <c r="C2" s="562"/>
      <c r="D2" s="562"/>
      <c r="E2" s="562"/>
    </row>
    <row r="3" spans="1:8" ht="6" customHeight="1" thickBot="1" x14ac:dyDescent="0.35">
      <c r="A3" s="15"/>
      <c r="B3" s="15"/>
      <c r="C3" s="15"/>
      <c r="D3" s="15"/>
      <c r="E3" s="14"/>
    </row>
    <row r="4" spans="1:8" ht="24" customHeight="1" thickBot="1" x14ac:dyDescent="0.35">
      <c r="A4" s="525" t="s">
        <v>44</v>
      </c>
      <c r="B4" s="526"/>
      <c r="C4" s="526"/>
      <c r="D4" s="526"/>
      <c r="E4" s="527"/>
    </row>
    <row r="5" spans="1:8" ht="15" customHeight="1" x14ac:dyDescent="0.3">
      <c r="A5" s="541" t="s">
        <v>30</v>
      </c>
      <c r="B5" s="543" t="s">
        <v>13</v>
      </c>
      <c r="C5" s="543" t="s">
        <v>8</v>
      </c>
      <c r="D5" s="543" t="s">
        <v>15</v>
      </c>
      <c r="E5" s="545"/>
      <c r="F5" s="16"/>
    </row>
    <row r="6" spans="1:8" ht="15" customHeight="1" x14ac:dyDescent="0.3">
      <c r="A6" s="563"/>
      <c r="B6" s="564"/>
      <c r="C6" s="564"/>
      <c r="D6" s="191" t="s">
        <v>11</v>
      </c>
      <c r="E6" s="192" t="s">
        <v>6</v>
      </c>
      <c r="F6" s="16"/>
      <c r="H6" s="8"/>
    </row>
    <row r="7" spans="1:8" ht="27" customHeight="1" thickBot="1" x14ac:dyDescent="0.35">
      <c r="A7" s="217" t="s">
        <v>349</v>
      </c>
      <c r="B7" s="218" t="s">
        <v>13</v>
      </c>
      <c r="C7" s="219">
        <v>39</v>
      </c>
      <c r="D7" s="220">
        <v>0</v>
      </c>
      <c r="E7" s="198">
        <f>ROUND(C7*D7,2)</f>
        <v>0</v>
      </c>
      <c r="F7" s="16"/>
    </row>
    <row r="8" spans="1:8" ht="29.4" customHeight="1" thickBot="1" x14ac:dyDescent="0.35">
      <c r="A8" s="565" t="s">
        <v>211</v>
      </c>
      <c r="B8" s="566"/>
      <c r="C8" s="566"/>
      <c r="D8" s="567"/>
      <c r="E8" s="193">
        <f>SUM(E7:E7)</f>
        <v>0</v>
      </c>
      <c r="F8" s="16"/>
    </row>
    <row r="9" spans="1:8" ht="15" customHeight="1" x14ac:dyDescent="0.3">
      <c r="A9" s="17"/>
      <c r="B9" s="17"/>
      <c r="C9" s="17"/>
      <c r="D9" s="17"/>
      <c r="E9" s="17"/>
      <c r="F9" s="16"/>
    </row>
    <row r="10" spans="1:8" ht="15" customHeight="1" x14ac:dyDescent="0.3">
      <c r="A10" s="28"/>
      <c r="B10" s="17"/>
      <c r="C10" s="17"/>
      <c r="D10" s="17"/>
      <c r="E10" s="17"/>
      <c r="F10" s="16"/>
    </row>
    <row r="11" spans="1:8" ht="25.95" customHeight="1" x14ac:dyDescent="0.3">
      <c r="A11" s="505" t="s">
        <v>278</v>
      </c>
      <c r="B11" s="505"/>
      <c r="C11" s="505"/>
      <c r="D11" s="505"/>
      <c r="E11" s="505"/>
      <c r="F11" s="505"/>
    </row>
    <row r="12" spans="1:8" ht="15" customHeight="1" x14ac:dyDescent="0.3">
      <c r="A12" s="27"/>
      <c r="B12" s="17"/>
      <c r="C12" s="17"/>
      <c r="D12" s="17"/>
      <c r="E12" s="17"/>
      <c r="F12" s="16"/>
    </row>
    <row r="13" spans="1:8" ht="15" customHeight="1" x14ac:dyDescent="0.3">
      <c r="A13" s="27"/>
      <c r="B13" s="17"/>
      <c r="C13" s="17"/>
      <c r="D13" s="17"/>
      <c r="E13" s="17"/>
      <c r="F13" s="16"/>
    </row>
    <row r="14" spans="1:8" ht="15" customHeight="1" x14ac:dyDescent="0.3">
      <c r="A14" s="27"/>
      <c r="B14" s="17"/>
      <c r="C14" s="495"/>
      <c r="D14" s="495"/>
      <c r="E14" s="495"/>
      <c r="F14" s="16"/>
    </row>
    <row r="15" spans="1:8" ht="15" customHeight="1" x14ac:dyDescent="0.3">
      <c r="A15" s="27"/>
      <c r="B15" s="17"/>
      <c r="C15" s="495"/>
      <c r="D15" s="495"/>
      <c r="E15" s="495"/>
      <c r="F15" s="16"/>
    </row>
    <row r="16" spans="1:8" ht="15" customHeight="1" x14ac:dyDescent="0.3">
      <c r="A16" s="27"/>
      <c r="B16" s="17"/>
      <c r="C16" s="17"/>
      <c r="D16" s="17"/>
      <c r="E16" s="17"/>
      <c r="F16" s="16"/>
    </row>
    <row r="17" spans="1:6" ht="15" customHeight="1" x14ac:dyDescent="0.3">
      <c r="A17" s="17"/>
      <c r="B17" s="17"/>
      <c r="C17" s="17"/>
      <c r="D17" s="17"/>
      <c r="E17" s="17"/>
      <c r="F17" s="16"/>
    </row>
    <row r="18" spans="1:6" x14ac:dyDescent="0.3">
      <c r="A18" s="17"/>
      <c r="B18" s="16"/>
      <c r="C18" s="16"/>
      <c r="D18" s="16"/>
      <c r="E18" s="16"/>
      <c r="F18" s="16"/>
    </row>
  </sheetData>
  <mergeCells count="10">
    <mergeCell ref="A2:E2"/>
    <mergeCell ref="A4:E4"/>
    <mergeCell ref="C14:E14"/>
    <mergeCell ref="C15:E15"/>
    <mergeCell ref="A5:A6"/>
    <mergeCell ref="B5:B6"/>
    <mergeCell ref="C5:C6"/>
    <mergeCell ref="D5:E5"/>
    <mergeCell ref="A8:D8"/>
    <mergeCell ref="A11:F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B4E2C-EEC2-4B25-9C9C-905630CED3F2}">
  <sheetPr>
    <tabColor theme="9" tint="-0.249977111117893"/>
  </sheetPr>
  <dimension ref="A1:H20"/>
  <sheetViews>
    <sheetView view="pageBreakPreview" topLeftCell="A2" zoomScale="115" zoomScaleNormal="115" zoomScaleSheetLayoutView="115" workbookViewId="0">
      <selection activeCell="I6" sqref="I6"/>
    </sheetView>
  </sheetViews>
  <sheetFormatPr baseColWidth="10" defaultRowHeight="14.4" x14ac:dyDescent="0.3"/>
  <cols>
    <col min="1" max="1" width="50.5546875" customWidth="1"/>
    <col min="2" max="2" width="9.109375" customWidth="1"/>
    <col min="3" max="3" width="13.6640625" customWidth="1"/>
    <col min="4" max="4" width="10.44140625" customWidth="1"/>
    <col min="5" max="5" width="11.109375" customWidth="1"/>
    <col min="6" max="6" width="9.6640625" customWidth="1"/>
  </cols>
  <sheetData>
    <row r="1" spans="1:8" ht="7.2" customHeight="1" x14ac:dyDescent="0.3">
      <c r="A1" s="3"/>
      <c r="B1" s="3"/>
      <c r="C1" s="3"/>
      <c r="D1" s="3"/>
      <c r="E1" s="3"/>
    </row>
    <row r="2" spans="1:8" ht="39.75" customHeight="1" x14ac:dyDescent="0.3">
      <c r="A2" s="562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62"/>
      <c r="C2" s="562"/>
      <c r="D2" s="562"/>
      <c r="E2" s="562"/>
    </row>
    <row r="3" spans="1:8" ht="7.95" customHeight="1" thickBot="1" x14ac:dyDescent="0.35">
      <c r="A3" s="15"/>
      <c r="B3" s="15"/>
      <c r="C3" s="15"/>
      <c r="D3" s="15"/>
      <c r="E3" s="14"/>
    </row>
    <row r="4" spans="1:8" ht="24" customHeight="1" thickBot="1" x14ac:dyDescent="0.35">
      <c r="A4" s="525" t="s">
        <v>235</v>
      </c>
      <c r="B4" s="526"/>
      <c r="C4" s="526"/>
      <c r="D4" s="526"/>
      <c r="E4" s="527"/>
    </row>
    <row r="5" spans="1:8" ht="15" customHeight="1" x14ac:dyDescent="0.3">
      <c r="A5" s="541" t="s">
        <v>30</v>
      </c>
      <c r="B5" s="543" t="s">
        <v>13</v>
      </c>
      <c r="C5" s="543" t="s">
        <v>230</v>
      </c>
      <c r="D5" s="199" t="s">
        <v>229</v>
      </c>
      <c r="E5" s="200"/>
      <c r="F5" s="16"/>
    </row>
    <row r="6" spans="1:8" ht="15" customHeight="1" thickBot="1" x14ac:dyDescent="0.35">
      <c r="A6" s="542"/>
      <c r="B6" s="544"/>
      <c r="C6" s="544"/>
      <c r="D6" s="204" t="s">
        <v>27</v>
      </c>
      <c r="E6" s="205" t="s">
        <v>6</v>
      </c>
      <c r="F6" s="16"/>
      <c r="H6" s="8"/>
    </row>
    <row r="7" spans="1:8" ht="39.6" customHeight="1" x14ac:dyDescent="0.3">
      <c r="A7" s="203" t="s">
        <v>234</v>
      </c>
      <c r="B7" s="568" t="s">
        <v>19</v>
      </c>
      <c r="C7" s="440">
        <f>SUM(C8:C9)</f>
        <v>0</v>
      </c>
      <c r="D7" s="571">
        <v>0</v>
      </c>
      <c r="E7" s="439">
        <f>SUM(E8:E9)</f>
        <v>0</v>
      </c>
      <c r="F7" s="16"/>
    </row>
    <row r="8" spans="1:8" ht="20.399999999999999" x14ac:dyDescent="0.3">
      <c r="A8" s="46" t="s">
        <v>239</v>
      </c>
      <c r="B8" s="569"/>
      <c r="C8" s="201">
        <v>0</v>
      </c>
      <c r="D8" s="572"/>
      <c r="E8" s="202">
        <f>C8*D7</f>
        <v>0</v>
      </c>
      <c r="F8" s="190">
        <f>E8/39</f>
        <v>0</v>
      </c>
    </row>
    <row r="9" spans="1:8" ht="21" thickBot="1" x14ac:dyDescent="0.35">
      <c r="A9" s="206" t="s">
        <v>240</v>
      </c>
      <c r="B9" s="570"/>
      <c r="C9" s="208">
        <v>0</v>
      </c>
      <c r="D9" s="573"/>
      <c r="E9" s="209">
        <f>C9*D7</f>
        <v>0</v>
      </c>
      <c r="F9" s="16"/>
    </row>
    <row r="10" spans="1:8" ht="15" customHeight="1" thickBot="1" x14ac:dyDescent="0.35">
      <c r="A10" s="516" t="s">
        <v>236</v>
      </c>
      <c r="B10" s="517"/>
      <c r="C10" s="517"/>
      <c r="D10" s="518"/>
      <c r="E10" s="210">
        <f>SUM(E8:E9)</f>
        <v>0</v>
      </c>
      <c r="F10" s="16"/>
    </row>
    <row r="11" spans="1:8" ht="5.4" customHeight="1" thickBot="1" x14ac:dyDescent="0.35">
      <c r="A11" s="17"/>
      <c r="B11" s="17"/>
      <c r="C11" s="17"/>
      <c r="D11" s="17"/>
      <c r="E11" s="17"/>
      <c r="F11" s="16"/>
    </row>
    <row r="12" spans="1:8" ht="21" customHeight="1" thickBot="1" x14ac:dyDescent="0.35">
      <c r="A12" s="525" t="s">
        <v>235</v>
      </c>
      <c r="B12" s="526"/>
      <c r="C12" s="526"/>
      <c r="D12" s="526"/>
      <c r="E12" s="527"/>
      <c r="F12" s="16"/>
    </row>
    <row r="13" spans="1:8" ht="15" customHeight="1" x14ac:dyDescent="0.3">
      <c r="A13" s="541" t="s">
        <v>30</v>
      </c>
      <c r="B13" s="543" t="s">
        <v>13</v>
      </c>
      <c r="C13" s="543" t="s">
        <v>8</v>
      </c>
      <c r="D13" s="543" t="s">
        <v>15</v>
      </c>
      <c r="E13" s="545"/>
      <c r="F13" s="16"/>
    </row>
    <row r="14" spans="1:8" ht="15" customHeight="1" thickBot="1" x14ac:dyDescent="0.35">
      <c r="A14" s="542"/>
      <c r="B14" s="544"/>
      <c r="C14" s="544"/>
      <c r="D14" s="204" t="s">
        <v>11</v>
      </c>
      <c r="E14" s="205" t="s">
        <v>6</v>
      </c>
      <c r="F14" s="16"/>
    </row>
    <row r="15" spans="1:8" ht="43.2" customHeight="1" thickBot="1" x14ac:dyDescent="0.35">
      <c r="A15" s="212" t="s">
        <v>210</v>
      </c>
      <c r="B15" s="207" t="s">
        <v>13</v>
      </c>
      <c r="C15" s="213">
        <v>39</v>
      </c>
      <c r="D15" s="214">
        <v>0</v>
      </c>
      <c r="E15" s="215">
        <f>ROUND(C15*D15,2)</f>
        <v>0</v>
      </c>
      <c r="F15" s="16"/>
    </row>
    <row r="16" spans="1:8" ht="16.95" customHeight="1" thickBot="1" x14ac:dyDescent="0.35">
      <c r="A16" s="516" t="s">
        <v>236</v>
      </c>
      <c r="B16" s="517"/>
      <c r="C16" s="517"/>
      <c r="D16" s="518"/>
      <c r="E16" s="210">
        <f>SUM(E15:E15)</f>
        <v>0</v>
      </c>
      <c r="F16" s="16"/>
    </row>
    <row r="17" spans="1:6" ht="10.95" customHeight="1" thickBot="1" x14ac:dyDescent="0.35">
      <c r="A17" s="17"/>
      <c r="B17" s="16"/>
      <c r="C17" s="16"/>
      <c r="D17" s="16"/>
      <c r="E17" s="16"/>
      <c r="F17" s="16"/>
    </row>
    <row r="18" spans="1:6" ht="15" thickBot="1" x14ac:dyDescent="0.35">
      <c r="A18" s="516" t="s">
        <v>211</v>
      </c>
      <c r="B18" s="517"/>
      <c r="C18" s="517"/>
      <c r="D18" s="574"/>
      <c r="E18" s="161">
        <f>E10+E16</f>
        <v>0</v>
      </c>
    </row>
    <row r="20" spans="1:6" ht="22.95" customHeight="1" x14ac:dyDescent="0.3">
      <c r="A20" s="505" t="s">
        <v>278</v>
      </c>
      <c r="B20" s="505"/>
      <c r="C20" s="505"/>
      <c r="D20" s="505"/>
      <c r="E20" s="505"/>
      <c r="F20" s="505"/>
    </row>
  </sheetData>
  <mergeCells count="16">
    <mergeCell ref="A20:F20"/>
    <mergeCell ref="B7:B9"/>
    <mergeCell ref="D7:D9"/>
    <mergeCell ref="A2:E2"/>
    <mergeCell ref="A4:E4"/>
    <mergeCell ref="A5:A6"/>
    <mergeCell ref="B5:B6"/>
    <mergeCell ref="C5:C6"/>
    <mergeCell ref="A10:D10"/>
    <mergeCell ref="A16:D16"/>
    <mergeCell ref="A18:D18"/>
    <mergeCell ref="A12:E12"/>
    <mergeCell ref="A13:A14"/>
    <mergeCell ref="B13:B14"/>
    <mergeCell ref="C13:C14"/>
    <mergeCell ref="D13:E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DB09E-BB68-42E7-98F8-DF118B48759B}">
  <sheetPr>
    <tabColor theme="9" tint="-0.249977111117893"/>
  </sheetPr>
  <dimension ref="A1:F18"/>
  <sheetViews>
    <sheetView view="pageBreakPreview" zoomScale="130" zoomScaleNormal="100" zoomScaleSheetLayoutView="130" workbookViewId="0">
      <selection activeCell="G5" sqref="G5"/>
    </sheetView>
  </sheetViews>
  <sheetFormatPr baseColWidth="10" defaultRowHeight="14.4" x14ac:dyDescent="0.3"/>
  <cols>
    <col min="1" max="1" width="56.5546875" customWidth="1"/>
    <col min="2" max="2" width="10.6640625" customWidth="1"/>
    <col min="3" max="3" width="11.109375" customWidth="1"/>
    <col min="4" max="4" width="9.6640625" customWidth="1"/>
  </cols>
  <sheetData>
    <row r="1" spans="1:6" ht="10.199999999999999" customHeight="1" x14ac:dyDescent="0.3">
      <c r="A1" s="3"/>
      <c r="B1" s="3"/>
      <c r="C1" s="3"/>
    </row>
    <row r="2" spans="1:6" ht="39.75" customHeight="1" x14ac:dyDescent="0.3">
      <c r="A2" s="562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62"/>
      <c r="C2" s="562"/>
    </row>
    <row r="3" spans="1:6" ht="6" customHeight="1" thickBot="1" x14ac:dyDescent="0.35">
      <c r="A3" s="15"/>
      <c r="B3" s="15"/>
      <c r="C3" s="14"/>
    </row>
    <row r="4" spans="1:6" ht="24" customHeight="1" thickBot="1" x14ac:dyDescent="0.35">
      <c r="A4" s="525" t="s">
        <v>228</v>
      </c>
      <c r="B4" s="526"/>
      <c r="C4" s="527"/>
    </row>
    <row r="5" spans="1:6" ht="15" customHeight="1" x14ac:dyDescent="0.3">
      <c r="A5" s="541" t="s">
        <v>30</v>
      </c>
      <c r="B5" s="194" t="s">
        <v>229</v>
      </c>
      <c r="C5" s="195" t="s">
        <v>230</v>
      </c>
      <c r="D5" s="16"/>
    </row>
    <row r="6" spans="1:6" ht="15" customHeight="1" x14ac:dyDescent="0.3">
      <c r="A6" s="563"/>
      <c r="B6" s="191" t="s">
        <v>27</v>
      </c>
      <c r="C6" s="192" t="s">
        <v>231</v>
      </c>
      <c r="D6" s="16"/>
      <c r="F6" s="8"/>
    </row>
    <row r="7" spans="1:6" ht="27" customHeight="1" thickBot="1" x14ac:dyDescent="0.35">
      <c r="A7" s="196" t="s">
        <v>227</v>
      </c>
      <c r="B7" s="197">
        <v>0</v>
      </c>
      <c r="C7" s="198">
        <f>FORMULARIO!E12*'UTILIDAD EMPRESARIAL'!B7</f>
        <v>0</v>
      </c>
      <c r="D7" s="16"/>
    </row>
    <row r="8" spans="1:6" ht="29.4" customHeight="1" thickBot="1" x14ac:dyDescent="0.35">
      <c r="A8" s="565" t="s">
        <v>211</v>
      </c>
      <c r="B8" s="566"/>
      <c r="C8" s="193">
        <f>SUM(C7:C7)</f>
        <v>0</v>
      </c>
      <c r="D8" s="16"/>
    </row>
    <row r="9" spans="1:6" ht="15" customHeight="1" x14ac:dyDescent="0.3">
      <c r="A9" s="17"/>
      <c r="B9" s="17"/>
      <c r="C9" s="17"/>
      <c r="D9" s="16"/>
    </row>
    <row r="10" spans="1:6" ht="25.95" customHeight="1" x14ac:dyDescent="0.3">
      <c r="A10" s="505" t="s">
        <v>278</v>
      </c>
      <c r="B10" s="505"/>
      <c r="C10" s="505"/>
      <c r="D10" s="505"/>
      <c r="E10" s="505"/>
      <c r="F10" s="505"/>
    </row>
    <row r="11" spans="1:6" ht="15" customHeight="1" x14ac:dyDescent="0.3">
      <c r="A11" s="27"/>
      <c r="B11" s="17"/>
      <c r="C11" s="17"/>
      <c r="D11" s="16"/>
    </row>
    <row r="12" spans="1:6" ht="15" customHeight="1" x14ac:dyDescent="0.3">
      <c r="A12" s="27"/>
      <c r="B12" s="17"/>
      <c r="C12" s="17"/>
      <c r="D12" s="16"/>
    </row>
    <row r="13" spans="1:6" ht="15" customHeight="1" x14ac:dyDescent="0.3">
      <c r="A13" s="27"/>
      <c r="B13" s="17"/>
      <c r="C13" s="17"/>
      <c r="D13" s="16"/>
    </row>
    <row r="14" spans="1:6" ht="15" customHeight="1" x14ac:dyDescent="0.3">
      <c r="A14" s="27"/>
      <c r="B14" s="495"/>
      <c r="C14" s="495"/>
      <c r="D14" s="16"/>
    </row>
    <row r="15" spans="1:6" ht="15" customHeight="1" x14ac:dyDescent="0.3">
      <c r="A15" s="27"/>
      <c r="B15" s="495"/>
      <c r="C15" s="495"/>
      <c r="D15" s="16"/>
    </row>
    <row r="16" spans="1:6" ht="15" customHeight="1" x14ac:dyDescent="0.3">
      <c r="A16" s="27"/>
      <c r="B16" s="17"/>
      <c r="C16" s="17"/>
      <c r="D16" s="16"/>
    </row>
    <row r="17" spans="1:4" ht="15" customHeight="1" x14ac:dyDescent="0.3">
      <c r="A17" s="17"/>
      <c r="B17" s="17"/>
      <c r="C17" s="17"/>
      <c r="D17" s="16"/>
    </row>
    <row r="18" spans="1:4" x14ac:dyDescent="0.3">
      <c r="A18" s="17"/>
      <c r="B18" s="16"/>
      <c r="C18" s="16"/>
      <c r="D18" s="16"/>
    </row>
  </sheetData>
  <mergeCells count="7">
    <mergeCell ref="A8:B8"/>
    <mergeCell ref="B14:C14"/>
    <mergeCell ref="B15:C15"/>
    <mergeCell ref="A2:C2"/>
    <mergeCell ref="A4:C4"/>
    <mergeCell ref="A5:A6"/>
    <mergeCell ref="A10:F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  <pageSetUpPr fitToPage="1"/>
  </sheetPr>
  <dimension ref="B2:P36"/>
  <sheetViews>
    <sheetView tabSelected="1" view="pageBreakPreview" zoomScaleNormal="100" zoomScaleSheetLayoutView="100" workbookViewId="0">
      <selection activeCell="F19" sqref="F19"/>
    </sheetView>
  </sheetViews>
  <sheetFormatPr baseColWidth="10" defaultColWidth="11.44140625" defaultRowHeight="13.2" x14ac:dyDescent="0.3"/>
  <cols>
    <col min="1" max="3" width="11.44140625" style="31"/>
    <col min="4" max="4" width="64.5546875" style="31" customWidth="1"/>
    <col min="5" max="5" width="27.88671875" style="31" customWidth="1"/>
    <col min="6" max="6" width="14.33203125" style="31" customWidth="1"/>
    <col min="7" max="7" width="12.6640625" style="31" customWidth="1"/>
    <col min="8" max="8" width="12.109375" style="31" customWidth="1"/>
    <col min="9" max="9" width="11.44140625" style="31" customWidth="1"/>
    <col min="10" max="10" width="15.33203125" style="31" bestFit="1" customWidth="1"/>
    <col min="11" max="16384" width="11.44140625" style="31"/>
  </cols>
  <sheetData>
    <row r="2" spans="2:9" ht="15" customHeight="1" x14ac:dyDescent="0.25">
      <c r="B2" s="33"/>
      <c r="C2" s="33"/>
      <c r="D2" s="471" t="s">
        <v>336</v>
      </c>
      <c r="E2" s="471"/>
      <c r="F2" s="471"/>
      <c r="G2" s="33"/>
      <c r="H2" s="33"/>
      <c r="I2" s="33"/>
    </row>
    <row r="3" spans="2:9" ht="6.75" customHeight="1" x14ac:dyDescent="0.25">
      <c r="B3" s="33"/>
      <c r="C3" s="33"/>
      <c r="D3" s="454"/>
      <c r="E3" s="454"/>
      <c r="F3" s="454"/>
      <c r="G3" s="33"/>
      <c r="H3" s="33"/>
      <c r="I3" s="33"/>
    </row>
    <row r="4" spans="2:9" ht="15" customHeight="1" x14ac:dyDescent="0.25">
      <c r="B4" s="33"/>
      <c r="C4" s="33"/>
      <c r="D4" s="471" t="s">
        <v>337</v>
      </c>
      <c r="E4" s="471"/>
      <c r="F4" s="471"/>
      <c r="G4" s="33"/>
      <c r="H4" s="33"/>
      <c r="I4" s="33"/>
    </row>
    <row r="5" spans="2:9" ht="7.5" customHeight="1" x14ac:dyDescent="0.25">
      <c r="B5" s="33"/>
      <c r="C5" s="33"/>
      <c r="D5" s="33"/>
      <c r="E5" s="33"/>
      <c r="F5" s="454"/>
      <c r="G5" s="33"/>
      <c r="H5" s="33"/>
      <c r="I5" s="33"/>
    </row>
    <row r="6" spans="2:9" ht="15" customHeight="1" x14ac:dyDescent="0.25">
      <c r="B6" s="33"/>
      <c r="C6" s="33"/>
      <c r="D6" s="471" t="s">
        <v>282</v>
      </c>
      <c r="E6" s="471"/>
      <c r="F6" s="33"/>
      <c r="G6" s="33"/>
      <c r="H6" s="33"/>
      <c r="I6" s="33"/>
    </row>
    <row r="7" spans="2:9" ht="15" customHeight="1" x14ac:dyDescent="0.3">
      <c r="B7" s="33"/>
      <c r="C7" s="33"/>
      <c r="D7" s="453"/>
      <c r="E7" s="453"/>
      <c r="F7" s="33"/>
      <c r="G7" s="33"/>
      <c r="H7" s="33"/>
      <c r="I7" s="33"/>
    </row>
    <row r="8" spans="2:9" ht="7.2" customHeight="1" thickBot="1" x14ac:dyDescent="0.35">
      <c r="B8" s="33"/>
      <c r="C8" s="33"/>
      <c r="D8" s="432"/>
      <c r="E8" s="432"/>
      <c r="G8" s="33"/>
      <c r="H8" s="33"/>
      <c r="I8" s="33"/>
    </row>
    <row r="9" spans="2:9" ht="74.400000000000006" customHeight="1" thickBot="1" x14ac:dyDescent="0.35">
      <c r="B9" s="33"/>
      <c r="C9" s="33"/>
      <c r="D9" s="475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E9" s="476"/>
      <c r="F9" s="33"/>
      <c r="G9" s="33"/>
      <c r="H9" s="33"/>
      <c r="I9" s="33"/>
    </row>
    <row r="10" spans="2:9" ht="6.6" customHeight="1" thickBot="1" x14ac:dyDescent="0.35">
      <c r="B10" s="33"/>
      <c r="C10" s="33"/>
      <c r="D10" s="474"/>
      <c r="E10" s="474"/>
      <c r="F10" s="33"/>
      <c r="G10" s="33"/>
      <c r="H10" s="33"/>
      <c r="I10" s="33"/>
    </row>
    <row r="11" spans="2:9" ht="27" customHeight="1" thickBot="1" x14ac:dyDescent="0.35">
      <c r="B11" s="33"/>
      <c r="C11" s="33"/>
      <c r="D11" s="181" t="s">
        <v>0</v>
      </c>
      <c r="E11" s="182" t="s">
        <v>1</v>
      </c>
      <c r="F11" s="33"/>
      <c r="G11" s="33"/>
      <c r="H11" s="446"/>
      <c r="I11" s="33"/>
    </row>
    <row r="12" spans="2:9" ht="27" customHeight="1" x14ac:dyDescent="0.3">
      <c r="B12" s="33"/>
      <c r="C12" s="33"/>
      <c r="D12" s="185" t="s">
        <v>32</v>
      </c>
      <c r="E12" s="186">
        <f>SUM(E13:E21)</f>
        <v>0</v>
      </c>
      <c r="F12" s="33"/>
      <c r="G12" s="435"/>
      <c r="H12" s="446"/>
      <c r="I12" s="33"/>
    </row>
    <row r="13" spans="2:9" ht="27" customHeight="1" x14ac:dyDescent="0.3">
      <c r="B13" s="33"/>
      <c r="C13" s="33"/>
      <c r="D13" s="29" t="s">
        <v>33</v>
      </c>
      <c r="E13" s="160">
        <f>'REMUNERACIONES PERSONAL TEC'!F63+'REMUNERACIONES PERSONAL ADM'!F21</f>
        <v>0</v>
      </c>
      <c r="F13" s="435"/>
      <c r="G13" s="33"/>
      <c r="H13" s="447"/>
      <c r="I13" s="33"/>
    </row>
    <row r="14" spans="2:9" ht="27" customHeight="1" x14ac:dyDescent="0.3">
      <c r="B14" s="33"/>
      <c r="C14" s="33"/>
      <c r="D14" s="29" t="s">
        <v>34</v>
      </c>
      <c r="E14" s="160">
        <f>'BENEFICIO O CARGAS SOCIALES'!P73</f>
        <v>0</v>
      </c>
      <c r="F14" s="435"/>
      <c r="G14" s="33"/>
      <c r="H14" s="446"/>
      <c r="I14" s="33"/>
    </row>
    <row r="15" spans="2:9" ht="27" customHeight="1" x14ac:dyDescent="0.3">
      <c r="B15" s="33"/>
      <c r="C15" s="33"/>
      <c r="D15" s="29" t="s">
        <v>35</v>
      </c>
      <c r="E15" s="160">
        <f>'VIAJES Y VIATICOS'!F48</f>
        <v>0</v>
      </c>
      <c r="F15" s="33"/>
      <c r="G15" s="33"/>
      <c r="H15" s="446"/>
      <c r="I15" s="33"/>
    </row>
    <row r="16" spans="2:9" ht="27" customHeight="1" x14ac:dyDescent="0.3">
      <c r="B16" s="33"/>
      <c r="C16" s="33"/>
      <c r="D16" s="29" t="s">
        <v>36</v>
      </c>
      <c r="E16" s="160">
        <f>'SUBCONTRATOS Y SERVICIOS'!E13</f>
        <v>0</v>
      </c>
      <c r="F16" s="435"/>
      <c r="G16" s="33"/>
      <c r="H16" s="446"/>
      <c r="I16" s="33"/>
    </row>
    <row r="17" spans="2:16" ht="27" customHeight="1" x14ac:dyDescent="0.3">
      <c r="B17" s="33"/>
      <c r="C17" s="33"/>
      <c r="D17" s="29" t="s">
        <v>338</v>
      </c>
      <c r="E17" s="160">
        <f>'ARRENDAMIENTOS Y ALQUILER VEH'!E10</f>
        <v>0</v>
      </c>
      <c r="F17" s="33"/>
      <c r="G17" s="33"/>
      <c r="H17" s="446"/>
      <c r="I17" s="33"/>
    </row>
    <row r="18" spans="2:16" ht="27" customHeight="1" x14ac:dyDescent="0.3">
      <c r="B18" s="33"/>
      <c r="C18" s="33"/>
      <c r="D18" s="29" t="s">
        <v>37</v>
      </c>
      <c r="E18" s="160">
        <f>'ARRENDAMIENTOS Y ALQ EQUIPOS'!E11</f>
        <v>0</v>
      </c>
      <c r="F18" s="33"/>
      <c r="G18" s="33"/>
      <c r="H18" s="446"/>
      <c r="I18" s="33"/>
    </row>
    <row r="19" spans="2:16" ht="27" customHeight="1" x14ac:dyDescent="0.3">
      <c r="B19" s="33"/>
      <c r="C19" s="33"/>
      <c r="D19" s="29" t="s">
        <v>38</v>
      </c>
      <c r="E19" s="160">
        <f>'SUMINISTRO DE MATERIALES'!E8</f>
        <v>0</v>
      </c>
      <c r="F19" s="33"/>
      <c r="G19" s="33"/>
      <c r="H19" s="446"/>
      <c r="I19" s="33"/>
    </row>
    <row r="20" spans="2:16" ht="27" customHeight="1" x14ac:dyDescent="0.3">
      <c r="B20" s="33"/>
      <c r="C20" s="33"/>
      <c r="D20" s="29" t="s">
        <v>39</v>
      </c>
      <c r="E20" s="160">
        <f>'REPRODUCCIONES Y PUBLICACIONES'!E8</f>
        <v>0</v>
      </c>
      <c r="F20" s="33"/>
      <c r="G20" s="33"/>
      <c r="H20" s="446"/>
      <c r="I20" s="33"/>
    </row>
    <row r="21" spans="2:16" ht="27" customHeight="1" x14ac:dyDescent="0.3">
      <c r="B21" s="33"/>
      <c r="C21" s="33"/>
      <c r="D21" s="29" t="s">
        <v>40</v>
      </c>
      <c r="E21" s="160">
        <f>'REPRODUCCIONES Y PUBLICACIONES'!E9</f>
        <v>0</v>
      </c>
      <c r="F21" s="33"/>
      <c r="G21" s="33"/>
      <c r="H21" s="446"/>
      <c r="I21" s="33"/>
      <c r="N21" s="32"/>
      <c r="O21" s="32"/>
    </row>
    <row r="22" spans="2:16" ht="27" customHeight="1" x14ac:dyDescent="0.3">
      <c r="B22" s="33"/>
      <c r="C22" s="33"/>
      <c r="D22" s="183" t="s">
        <v>81</v>
      </c>
      <c r="E22" s="184">
        <f>SUM(E23:E24)</f>
        <v>0</v>
      </c>
      <c r="F22" s="33"/>
      <c r="G22" s="33"/>
      <c r="H22" s="446"/>
      <c r="I22" s="33"/>
      <c r="O22" s="32"/>
    </row>
    <row r="23" spans="2:16" ht="39" customHeight="1" x14ac:dyDescent="0.3">
      <c r="B23" s="33"/>
      <c r="C23" s="33"/>
      <c r="D23" s="146" t="s">
        <v>234</v>
      </c>
      <c r="E23" s="30">
        <f>'COSTOS INDIRECTOS - GG'!E10</f>
        <v>0</v>
      </c>
      <c r="F23" s="33"/>
      <c r="G23" s="33"/>
      <c r="H23" s="448"/>
      <c r="I23" s="33"/>
      <c r="J23" s="32"/>
    </row>
    <row r="24" spans="2:16" ht="46.2" customHeight="1" x14ac:dyDescent="0.3">
      <c r="B24" s="33"/>
      <c r="C24" s="33"/>
      <c r="D24" s="187" t="s">
        <v>210</v>
      </c>
      <c r="E24" s="160">
        <f>'COSTOS INDIRECTOS - GG'!E15</f>
        <v>0</v>
      </c>
      <c r="F24" s="33"/>
      <c r="G24" s="33"/>
      <c r="H24" s="446"/>
      <c r="I24" s="33"/>
      <c r="J24" s="32"/>
    </row>
    <row r="25" spans="2:16" ht="27" customHeight="1" x14ac:dyDescent="0.3">
      <c r="B25" s="33"/>
      <c r="C25" s="33"/>
      <c r="D25" s="183" t="s">
        <v>41</v>
      </c>
      <c r="E25" s="184">
        <f>'UTILIDAD EMPRESARIAL'!C8</f>
        <v>0</v>
      </c>
      <c r="F25" s="33"/>
      <c r="G25" s="33"/>
      <c r="H25" s="446"/>
      <c r="I25" s="33"/>
      <c r="J25" s="32"/>
      <c r="L25" s="35"/>
      <c r="O25" s="36"/>
      <c r="P25" s="37"/>
    </row>
    <row r="26" spans="2:16" ht="27" customHeight="1" thickBot="1" x14ac:dyDescent="0.35">
      <c r="B26" s="33"/>
      <c r="C26" s="33"/>
      <c r="D26" s="188" t="s">
        <v>6</v>
      </c>
      <c r="E26" s="189">
        <f>E12+E22+E25</f>
        <v>0</v>
      </c>
      <c r="F26" s="33"/>
      <c r="G26" s="33"/>
      <c r="H26" s="446"/>
      <c r="I26" s="33"/>
      <c r="L26" s="35"/>
      <c r="O26" s="36"/>
      <c r="P26" s="37"/>
    </row>
    <row r="27" spans="2:16" s="33" customFormat="1" ht="27" customHeight="1" x14ac:dyDescent="0.3">
      <c r="D27" s="433"/>
      <c r="E27" s="434"/>
      <c r="H27" s="446"/>
      <c r="L27" s="436"/>
      <c r="O27" s="437"/>
      <c r="P27" s="438"/>
    </row>
    <row r="28" spans="2:16" s="33" customFormat="1" ht="46.5" customHeight="1" x14ac:dyDescent="0.3">
      <c r="D28" s="477" t="s">
        <v>339</v>
      </c>
      <c r="E28" s="477"/>
      <c r="G28" s="435"/>
      <c r="H28" s="34"/>
      <c r="L28" s="436"/>
      <c r="O28" s="437"/>
      <c r="P28" s="438"/>
    </row>
    <row r="29" spans="2:16" s="33" customFormat="1" ht="27" customHeight="1" x14ac:dyDescent="0.3">
      <c r="D29" s="433"/>
      <c r="E29" s="434"/>
      <c r="G29" s="435"/>
      <c r="H29" s="34"/>
      <c r="L29" s="436"/>
      <c r="O29" s="437"/>
      <c r="P29" s="438"/>
    </row>
    <row r="30" spans="2:16" s="430" customFormat="1" ht="20.399999999999999" x14ac:dyDescent="0.3">
      <c r="B30" s="460" t="s">
        <v>340</v>
      </c>
      <c r="C30" s="460" t="s">
        <v>283</v>
      </c>
      <c r="D30" s="460" t="s">
        <v>284</v>
      </c>
      <c r="E30" s="460" t="s">
        <v>285</v>
      </c>
      <c r="F30" s="460" t="s">
        <v>286</v>
      </c>
      <c r="G30" s="460" t="s">
        <v>287</v>
      </c>
      <c r="H30" s="460" t="s">
        <v>288</v>
      </c>
      <c r="I30" s="431"/>
    </row>
    <row r="31" spans="2:16" s="430" customFormat="1" ht="45.6" x14ac:dyDescent="0.3">
      <c r="B31" s="455">
        <v>1</v>
      </c>
      <c r="C31" s="455" t="s">
        <v>292</v>
      </c>
      <c r="D31" s="456" t="s">
        <v>281</v>
      </c>
      <c r="E31" s="455" t="s">
        <v>289</v>
      </c>
      <c r="F31" s="455" t="s">
        <v>290</v>
      </c>
      <c r="G31" s="455"/>
      <c r="H31" s="449"/>
      <c r="I31" s="431"/>
    </row>
    <row r="32" spans="2:16" s="430" customFormat="1" ht="17.25" customHeight="1" x14ac:dyDescent="0.3">
      <c r="B32" s="457" t="s">
        <v>291</v>
      </c>
      <c r="C32" s="458"/>
      <c r="D32" s="458"/>
      <c r="E32" s="458"/>
      <c r="F32" s="458"/>
      <c r="G32" s="458"/>
      <c r="H32" s="459"/>
      <c r="I32" s="431"/>
    </row>
    <row r="33" spans="2:9" s="430" customFormat="1" x14ac:dyDescent="0.3">
      <c r="B33" s="431"/>
      <c r="C33" s="431"/>
      <c r="D33" s="450"/>
      <c r="E33" s="451"/>
      <c r="F33" s="452"/>
      <c r="G33" s="431"/>
      <c r="H33" s="431"/>
      <c r="I33" s="431"/>
    </row>
    <row r="34" spans="2:9" ht="60" customHeight="1" x14ac:dyDescent="0.25">
      <c r="B34" s="472" t="s">
        <v>293</v>
      </c>
      <c r="C34" s="472"/>
      <c r="D34" s="472"/>
      <c r="E34" s="472"/>
      <c r="F34" s="472"/>
      <c r="G34" s="472"/>
      <c r="H34" s="472"/>
    </row>
    <row r="35" spans="2:9" ht="17.25" customHeight="1" x14ac:dyDescent="0.3">
      <c r="B35" s="473" t="s">
        <v>335</v>
      </c>
      <c r="C35" s="473"/>
      <c r="D35" s="473"/>
      <c r="E35" s="473"/>
      <c r="F35" s="473"/>
      <c r="G35" s="473"/>
      <c r="H35" s="473"/>
    </row>
    <row r="36" spans="2:9" x14ac:dyDescent="0.3">
      <c r="B36" s="473"/>
      <c r="C36" s="473"/>
      <c r="D36" s="473"/>
      <c r="E36" s="473"/>
      <c r="F36" s="473"/>
      <c r="G36" s="473"/>
      <c r="H36" s="473"/>
    </row>
  </sheetData>
  <mergeCells count="8">
    <mergeCell ref="D2:F2"/>
    <mergeCell ref="D4:F4"/>
    <mergeCell ref="D6:E6"/>
    <mergeCell ref="B34:H34"/>
    <mergeCell ref="B35:H36"/>
    <mergeCell ref="D10:E10"/>
    <mergeCell ref="D9:E9"/>
    <mergeCell ref="D28:E28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scale="51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5FAEE-501B-48BB-9EF6-60EDB366B817}">
  <sheetPr>
    <tabColor theme="6" tint="0.59999389629810485"/>
  </sheetPr>
  <dimension ref="A1:BB96"/>
  <sheetViews>
    <sheetView zoomScale="70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N23" sqref="N23"/>
    </sheetView>
  </sheetViews>
  <sheetFormatPr baseColWidth="10" defaultColWidth="11.44140625" defaultRowHeight="14.4" x14ac:dyDescent="0.3"/>
  <cols>
    <col min="1" max="1" width="9" style="79" customWidth="1"/>
    <col min="2" max="2" width="60.88671875" style="7" customWidth="1"/>
    <col min="3" max="3" width="26.88671875" style="7" customWidth="1"/>
    <col min="4" max="4" width="22.88671875" style="7" hidden="1" customWidth="1"/>
    <col min="5" max="5" width="28.33203125" style="7" hidden="1" customWidth="1"/>
    <col min="6" max="6" width="15.6640625" style="7" hidden="1" customWidth="1"/>
    <col min="7" max="7" width="21.33203125" style="80" hidden="1" customWidth="1"/>
    <col min="8" max="8" width="11.6640625" style="7" customWidth="1"/>
    <col min="9" max="9" width="10.44140625" style="7" customWidth="1"/>
    <col min="10" max="10" width="13.5546875" style="7" hidden="1" customWidth="1"/>
    <col min="11" max="11" width="14.77734375" style="7" customWidth="1"/>
    <col min="12" max="12" width="14.6640625" style="7" customWidth="1"/>
    <col min="13" max="13" width="17.109375" style="7" customWidth="1"/>
    <col min="14" max="14" width="14.6640625" style="7" customWidth="1"/>
    <col min="15" max="15" width="17.33203125" style="7" customWidth="1"/>
    <col min="16" max="16" width="15.88671875" style="7" customWidth="1"/>
    <col min="17" max="17" width="15.6640625" style="7" customWidth="1"/>
    <col min="18" max="18" width="17.33203125" style="80" customWidth="1"/>
    <col min="19" max="19" width="17.33203125" style="7" customWidth="1"/>
    <col min="20" max="25" width="16.88671875" style="7" customWidth="1"/>
    <col min="26" max="26" width="17.33203125" style="7" customWidth="1"/>
    <col min="27" max="32" width="16.88671875" style="7" customWidth="1"/>
    <col min="33" max="33" width="17.33203125" style="7" customWidth="1"/>
    <col min="34" max="44" width="16.88671875" style="7" customWidth="1"/>
    <col min="45" max="45" width="17.33203125" style="7" customWidth="1"/>
    <col min="46" max="46" width="17" style="7" customWidth="1"/>
    <col min="47" max="51" width="16.88671875" style="7" customWidth="1"/>
    <col min="52" max="54" width="18.109375" style="7" customWidth="1"/>
    <col min="55" max="16384" width="11.44140625" style="7"/>
  </cols>
  <sheetData>
    <row r="1" spans="1:54" s="77" customFormat="1" ht="29.4" thickBot="1" x14ac:dyDescent="0.35">
      <c r="A1" s="76" t="s">
        <v>107</v>
      </c>
      <c r="G1" s="78"/>
      <c r="L1" s="582"/>
      <c r="P1" s="483" t="s">
        <v>108</v>
      </c>
      <c r="Q1" s="484"/>
      <c r="R1" s="485" t="s">
        <v>109</v>
      </c>
      <c r="S1" s="485"/>
      <c r="T1" s="485"/>
      <c r="U1" s="485"/>
      <c r="V1" s="485"/>
      <c r="W1" s="485"/>
      <c r="X1" s="485"/>
      <c r="Y1" s="485"/>
      <c r="Z1" s="485"/>
      <c r="AA1" s="485"/>
      <c r="AB1" s="485"/>
      <c r="AC1" s="485"/>
      <c r="AD1" s="485"/>
      <c r="AE1" s="485"/>
      <c r="AF1" s="485"/>
      <c r="AG1" s="485"/>
      <c r="AH1" s="485"/>
      <c r="AI1" s="485"/>
      <c r="AJ1" s="485"/>
      <c r="AK1" s="485"/>
      <c r="AL1" s="485"/>
      <c r="AM1" s="485"/>
      <c r="AN1" s="485"/>
      <c r="AO1" s="485"/>
      <c r="AP1" s="485"/>
      <c r="AQ1" s="485"/>
      <c r="AR1" s="485"/>
      <c r="AS1" s="485"/>
      <c r="AT1" s="147"/>
      <c r="AU1" s="486" t="s">
        <v>110</v>
      </c>
      <c r="AV1" s="486"/>
      <c r="AW1" s="486"/>
      <c r="AX1" s="486"/>
      <c r="AY1" s="486"/>
      <c r="AZ1" s="487"/>
      <c r="BA1" s="478" t="s">
        <v>184</v>
      </c>
      <c r="BB1" s="479"/>
    </row>
    <row r="2" spans="1:54" x14ac:dyDescent="0.3">
      <c r="P2" s="81">
        <v>1</v>
      </c>
      <c r="Q2" s="81">
        <v>2</v>
      </c>
      <c r="R2" s="82">
        <v>3</v>
      </c>
      <c r="S2" s="82">
        <v>4</v>
      </c>
      <c r="T2" s="82">
        <v>5</v>
      </c>
      <c r="U2" s="82">
        <v>6</v>
      </c>
      <c r="V2" s="83">
        <v>7</v>
      </c>
      <c r="W2" s="83">
        <v>8</v>
      </c>
      <c r="X2" s="83">
        <v>9</v>
      </c>
      <c r="Y2" s="83">
        <v>10</v>
      </c>
      <c r="Z2" s="83">
        <v>11</v>
      </c>
      <c r="AA2" s="83">
        <v>12</v>
      </c>
      <c r="AB2" s="83">
        <v>13</v>
      </c>
      <c r="AC2" s="83">
        <v>14</v>
      </c>
      <c r="AD2" s="83">
        <v>15</v>
      </c>
      <c r="AE2" s="83">
        <v>16</v>
      </c>
      <c r="AF2" s="83">
        <v>17</v>
      </c>
      <c r="AG2" s="83">
        <v>18</v>
      </c>
      <c r="AH2" s="83">
        <v>19</v>
      </c>
      <c r="AI2" s="83">
        <v>20</v>
      </c>
      <c r="AJ2" s="83">
        <v>21</v>
      </c>
      <c r="AK2" s="83">
        <v>22</v>
      </c>
      <c r="AL2" s="83">
        <v>23</v>
      </c>
      <c r="AM2" s="83">
        <v>24</v>
      </c>
      <c r="AN2" s="83">
        <v>25</v>
      </c>
      <c r="AO2" s="83">
        <v>26</v>
      </c>
      <c r="AP2" s="83">
        <v>27</v>
      </c>
      <c r="AQ2" s="83">
        <v>28</v>
      </c>
      <c r="AR2" s="83">
        <v>29</v>
      </c>
      <c r="AS2" s="83">
        <v>30</v>
      </c>
      <c r="AT2" s="83">
        <v>31</v>
      </c>
      <c r="AU2" s="83">
        <v>32</v>
      </c>
      <c r="AV2" s="83">
        <v>33</v>
      </c>
      <c r="AW2" s="83">
        <v>34</v>
      </c>
      <c r="AX2" s="83">
        <v>35</v>
      </c>
      <c r="AY2" s="83">
        <v>36</v>
      </c>
      <c r="AZ2" s="83">
        <v>37</v>
      </c>
      <c r="BA2" s="83">
        <v>38</v>
      </c>
      <c r="BB2" s="83">
        <v>39</v>
      </c>
    </row>
    <row r="3" spans="1:54" s="85" customFormat="1" ht="61.2" customHeight="1" x14ac:dyDescent="0.3">
      <c r="A3" s="489" t="s">
        <v>327</v>
      </c>
      <c r="B3" s="482" t="s">
        <v>277</v>
      </c>
      <c r="C3" s="482" t="s">
        <v>111</v>
      </c>
      <c r="D3" s="482"/>
      <c r="E3" s="482" t="s">
        <v>112</v>
      </c>
      <c r="F3" s="482" t="s">
        <v>113</v>
      </c>
      <c r="G3" s="482"/>
      <c r="H3" s="482"/>
      <c r="I3" s="480" t="s">
        <v>114</v>
      </c>
      <c r="J3" s="480" t="s">
        <v>115</v>
      </c>
      <c r="K3" s="480" t="s">
        <v>295</v>
      </c>
      <c r="L3" s="480" t="s">
        <v>116</v>
      </c>
      <c r="M3" s="480" t="s">
        <v>117</v>
      </c>
      <c r="N3" s="480" t="s">
        <v>118</v>
      </c>
      <c r="O3" s="482" t="s">
        <v>119</v>
      </c>
      <c r="P3" s="84" t="s">
        <v>120</v>
      </c>
      <c r="Q3" s="84" t="s">
        <v>121</v>
      </c>
      <c r="R3" s="84" t="s">
        <v>120</v>
      </c>
      <c r="S3" s="84" t="s">
        <v>121</v>
      </c>
      <c r="T3" s="84" t="s">
        <v>122</v>
      </c>
      <c r="U3" s="84" t="s">
        <v>123</v>
      </c>
      <c r="V3" s="84" t="s">
        <v>124</v>
      </c>
      <c r="W3" s="84" t="s">
        <v>125</v>
      </c>
      <c r="X3" s="84" t="s">
        <v>126</v>
      </c>
      <c r="Y3" s="84" t="s">
        <v>127</v>
      </c>
      <c r="Z3" s="84" t="s">
        <v>128</v>
      </c>
      <c r="AA3" s="84" t="s">
        <v>129</v>
      </c>
      <c r="AB3" s="84" t="s">
        <v>130</v>
      </c>
      <c r="AC3" s="84" t="s">
        <v>131</v>
      </c>
      <c r="AD3" s="84" t="s">
        <v>132</v>
      </c>
      <c r="AE3" s="84" t="s">
        <v>133</v>
      </c>
      <c r="AF3" s="84" t="s">
        <v>134</v>
      </c>
      <c r="AG3" s="84" t="s">
        <v>135</v>
      </c>
      <c r="AH3" s="84" t="s">
        <v>136</v>
      </c>
      <c r="AI3" s="84" t="s">
        <v>137</v>
      </c>
      <c r="AJ3" s="84" t="s">
        <v>138</v>
      </c>
      <c r="AK3" s="84" t="s">
        <v>139</v>
      </c>
      <c r="AL3" s="84" t="s">
        <v>140</v>
      </c>
      <c r="AM3" s="84" t="s">
        <v>141</v>
      </c>
      <c r="AN3" s="84" t="s">
        <v>142</v>
      </c>
      <c r="AO3" s="84" t="s">
        <v>143</v>
      </c>
      <c r="AP3" s="84" t="s">
        <v>144</v>
      </c>
      <c r="AQ3" s="84" t="s">
        <v>145</v>
      </c>
      <c r="AR3" s="84" t="s">
        <v>146</v>
      </c>
      <c r="AS3" s="84" t="s">
        <v>270</v>
      </c>
      <c r="AT3" s="84" t="s">
        <v>232</v>
      </c>
      <c r="AU3" s="84" t="s">
        <v>233</v>
      </c>
      <c r="AV3" s="84" t="s">
        <v>147</v>
      </c>
      <c r="AW3" s="84" t="s">
        <v>148</v>
      </c>
      <c r="AX3" s="84" t="s">
        <v>149</v>
      </c>
      <c r="AY3" s="84" t="s">
        <v>150</v>
      </c>
      <c r="AZ3" s="84" t="s">
        <v>151</v>
      </c>
      <c r="BA3" s="84" t="s">
        <v>185</v>
      </c>
      <c r="BB3" s="84" t="s">
        <v>294</v>
      </c>
    </row>
    <row r="4" spans="1:54" s="85" customFormat="1" ht="29.4" customHeight="1" x14ac:dyDescent="0.3">
      <c r="A4" s="481"/>
      <c r="B4" s="482"/>
      <c r="C4" s="84" t="s">
        <v>152</v>
      </c>
      <c r="D4" s="84" t="s">
        <v>153</v>
      </c>
      <c r="E4" s="482"/>
      <c r="F4" s="84" t="s">
        <v>154</v>
      </c>
      <c r="G4" s="84" t="s">
        <v>155</v>
      </c>
      <c r="H4" s="84" t="s">
        <v>27</v>
      </c>
      <c r="I4" s="481"/>
      <c r="J4" s="481"/>
      <c r="K4" s="481"/>
      <c r="L4" s="481"/>
      <c r="M4" s="481"/>
      <c r="N4" s="481"/>
      <c r="O4" s="482"/>
      <c r="P4" s="84"/>
      <c r="Q4" s="84"/>
      <c r="R4" s="86">
        <v>46054</v>
      </c>
      <c r="S4" s="86">
        <v>46082</v>
      </c>
      <c r="T4" s="86">
        <v>46113</v>
      </c>
      <c r="U4" s="86">
        <v>46143</v>
      </c>
      <c r="V4" s="86">
        <v>46174</v>
      </c>
      <c r="W4" s="86">
        <v>46204</v>
      </c>
      <c r="X4" s="86">
        <v>46235</v>
      </c>
      <c r="Y4" s="86">
        <v>46266</v>
      </c>
      <c r="Z4" s="86">
        <v>46296</v>
      </c>
      <c r="AA4" s="86">
        <v>46327</v>
      </c>
      <c r="AB4" s="86">
        <v>46357</v>
      </c>
      <c r="AC4" s="86">
        <v>46388</v>
      </c>
      <c r="AD4" s="86">
        <v>46419</v>
      </c>
      <c r="AE4" s="86">
        <v>46447</v>
      </c>
      <c r="AF4" s="86">
        <v>46478</v>
      </c>
      <c r="AG4" s="86">
        <v>46508</v>
      </c>
      <c r="AH4" s="86">
        <v>46539</v>
      </c>
      <c r="AI4" s="86">
        <v>46569</v>
      </c>
      <c r="AJ4" s="86">
        <v>46600</v>
      </c>
      <c r="AK4" s="86">
        <v>46631</v>
      </c>
      <c r="AL4" s="86">
        <v>46661</v>
      </c>
      <c r="AM4" s="86">
        <v>46692</v>
      </c>
      <c r="AN4" s="86">
        <v>46722</v>
      </c>
      <c r="AO4" s="86">
        <v>46753</v>
      </c>
      <c r="AP4" s="86">
        <v>46784</v>
      </c>
      <c r="AQ4" s="86">
        <v>46813</v>
      </c>
      <c r="AR4" s="86">
        <v>46844</v>
      </c>
      <c r="AS4" s="86">
        <v>46874</v>
      </c>
      <c r="AT4" s="86">
        <v>46905</v>
      </c>
      <c r="AU4" s="86">
        <v>46905</v>
      </c>
      <c r="AV4" s="86">
        <v>46935</v>
      </c>
      <c r="AW4" s="86">
        <v>46966</v>
      </c>
      <c r="AX4" s="86">
        <v>46997</v>
      </c>
      <c r="AY4" s="86">
        <v>47027</v>
      </c>
      <c r="AZ4" s="86">
        <v>47058</v>
      </c>
      <c r="BA4" s="86">
        <v>47088</v>
      </c>
      <c r="BB4" s="86">
        <v>47119</v>
      </c>
    </row>
    <row r="5" spans="1:54" x14ac:dyDescent="0.3">
      <c r="A5" s="87"/>
      <c r="B5" s="88" t="s">
        <v>51</v>
      </c>
      <c r="C5" s="88"/>
      <c r="D5" s="88"/>
      <c r="E5" s="88"/>
      <c r="F5" s="88"/>
      <c r="G5" s="89"/>
      <c r="H5" s="113"/>
      <c r="I5" s="88"/>
      <c r="J5" s="88"/>
      <c r="K5" s="88"/>
      <c r="L5" s="88"/>
      <c r="M5" s="123"/>
      <c r="N5" s="129"/>
      <c r="O5" s="88"/>
      <c r="P5" s="575"/>
      <c r="Q5" s="575"/>
      <c r="R5" s="576"/>
      <c r="S5" s="576"/>
      <c r="T5" s="576"/>
      <c r="U5" s="576"/>
      <c r="V5" s="576"/>
      <c r="W5" s="576"/>
      <c r="X5" s="576"/>
      <c r="Y5" s="576"/>
      <c r="Z5" s="576"/>
      <c r="AA5" s="576"/>
      <c r="AB5" s="576"/>
      <c r="AC5" s="576"/>
      <c r="AD5" s="576"/>
      <c r="AE5" s="576"/>
      <c r="AF5" s="576"/>
      <c r="AG5" s="576"/>
      <c r="AH5" s="576"/>
      <c r="AI5" s="576"/>
      <c r="AJ5" s="576"/>
      <c r="AK5" s="576"/>
      <c r="AL5" s="576"/>
      <c r="AM5" s="576"/>
      <c r="AN5" s="576"/>
      <c r="AO5" s="576"/>
      <c r="AP5" s="576"/>
      <c r="AQ5" s="576"/>
      <c r="AR5" s="576"/>
      <c r="AS5" s="576"/>
      <c r="AT5" s="576"/>
      <c r="AU5" s="576"/>
      <c r="AV5" s="576"/>
      <c r="AW5" s="576"/>
      <c r="AX5" s="576"/>
      <c r="AY5" s="576"/>
      <c r="AZ5" s="576"/>
      <c r="BA5" s="576"/>
      <c r="BB5" s="576"/>
    </row>
    <row r="6" spans="1:54" x14ac:dyDescent="0.3">
      <c r="A6" s="90"/>
      <c r="B6" s="91" t="s">
        <v>52</v>
      </c>
      <c r="C6" s="91"/>
      <c r="D6" s="91"/>
      <c r="E6" s="91"/>
      <c r="F6" s="91"/>
      <c r="G6" s="92"/>
      <c r="H6" s="114"/>
      <c r="I6" s="91"/>
      <c r="J6" s="91"/>
      <c r="K6" s="93"/>
      <c r="L6" s="91"/>
      <c r="M6" s="91"/>
      <c r="N6" s="128"/>
      <c r="O6" s="91"/>
      <c r="P6" s="577"/>
      <c r="Q6" s="577"/>
      <c r="R6" s="578"/>
      <c r="S6" s="578"/>
      <c r="T6" s="578"/>
      <c r="U6" s="578"/>
      <c r="V6" s="578"/>
      <c r="W6" s="578"/>
      <c r="X6" s="578"/>
      <c r="Y6" s="578"/>
      <c r="Z6" s="578"/>
      <c r="AA6" s="578"/>
      <c r="AB6" s="578"/>
      <c r="AC6" s="578"/>
      <c r="AD6" s="578"/>
      <c r="AE6" s="578"/>
      <c r="AF6" s="578"/>
      <c r="AG6" s="578"/>
      <c r="AH6" s="578"/>
      <c r="AI6" s="578"/>
      <c r="AJ6" s="578"/>
      <c r="AK6" s="578"/>
      <c r="AL6" s="578"/>
      <c r="AM6" s="578"/>
      <c r="AN6" s="578"/>
      <c r="AO6" s="578"/>
      <c r="AP6" s="578"/>
      <c r="AQ6" s="578"/>
      <c r="AR6" s="578"/>
      <c r="AS6" s="578"/>
      <c r="AT6" s="578"/>
      <c r="AU6" s="578"/>
      <c r="AV6" s="578"/>
      <c r="AW6" s="578"/>
      <c r="AX6" s="578"/>
      <c r="AY6" s="578"/>
      <c r="AZ6" s="578"/>
      <c r="BA6" s="578"/>
      <c r="BB6" s="578"/>
    </row>
    <row r="7" spans="1:54" x14ac:dyDescent="0.3">
      <c r="A7" s="94" t="s">
        <v>296</v>
      </c>
      <c r="B7" s="96" t="s">
        <v>205</v>
      </c>
      <c r="C7" s="99" t="s">
        <v>156</v>
      </c>
      <c r="D7" s="95" t="s">
        <v>157</v>
      </c>
      <c r="E7" s="96"/>
      <c r="F7" s="95"/>
      <c r="G7" s="95" t="s">
        <v>158</v>
      </c>
      <c r="H7" s="444">
        <v>1</v>
      </c>
      <c r="I7" s="95">
        <v>1</v>
      </c>
      <c r="J7" s="95">
        <v>1161</v>
      </c>
      <c r="K7" s="98">
        <v>31</v>
      </c>
      <c r="L7" s="442"/>
      <c r="M7" s="97">
        <f>K7*L7*I7*H7</f>
        <v>0</v>
      </c>
      <c r="N7" s="97" t="e">
        <f>M7*'BENEFICIO O CARGAS SOCIALES'!R9</f>
        <v>#DIV/0!</v>
      </c>
      <c r="O7" s="97" t="e">
        <f>M7+N7</f>
        <v>#DIV/0!</v>
      </c>
      <c r="P7" s="579" t="e">
        <f>$O$7/$K$7</f>
        <v>#DIV/0!</v>
      </c>
      <c r="Q7" s="579" t="e">
        <f t="shared" ref="Q7:BB7" si="0">$O$7/$K$7</f>
        <v>#DIV/0!</v>
      </c>
      <c r="R7" s="579" t="e">
        <f t="shared" si="0"/>
        <v>#DIV/0!</v>
      </c>
      <c r="S7" s="579" t="e">
        <f t="shared" si="0"/>
        <v>#DIV/0!</v>
      </c>
      <c r="T7" s="579" t="e">
        <f t="shared" si="0"/>
        <v>#DIV/0!</v>
      </c>
      <c r="U7" s="579" t="e">
        <f t="shared" si="0"/>
        <v>#DIV/0!</v>
      </c>
      <c r="V7" s="579" t="e">
        <f t="shared" si="0"/>
        <v>#DIV/0!</v>
      </c>
      <c r="W7" s="579" t="e">
        <f t="shared" si="0"/>
        <v>#DIV/0!</v>
      </c>
      <c r="X7" s="579" t="e">
        <f t="shared" si="0"/>
        <v>#DIV/0!</v>
      </c>
      <c r="Y7" s="579" t="e">
        <f t="shared" si="0"/>
        <v>#DIV/0!</v>
      </c>
      <c r="Z7" s="579" t="e">
        <f t="shared" si="0"/>
        <v>#DIV/0!</v>
      </c>
      <c r="AA7" s="579" t="e">
        <f t="shared" si="0"/>
        <v>#DIV/0!</v>
      </c>
      <c r="AB7" s="579" t="e">
        <f t="shared" si="0"/>
        <v>#DIV/0!</v>
      </c>
      <c r="AC7" s="579" t="e">
        <f t="shared" si="0"/>
        <v>#DIV/0!</v>
      </c>
      <c r="AD7" s="579" t="e">
        <f t="shared" si="0"/>
        <v>#DIV/0!</v>
      </c>
      <c r="AE7" s="579" t="e">
        <f t="shared" si="0"/>
        <v>#DIV/0!</v>
      </c>
      <c r="AF7" s="579" t="e">
        <f t="shared" si="0"/>
        <v>#DIV/0!</v>
      </c>
      <c r="AG7" s="579" t="e">
        <f t="shared" si="0"/>
        <v>#DIV/0!</v>
      </c>
      <c r="AH7" s="579" t="e">
        <f t="shared" si="0"/>
        <v>#DIV/0!</v>
      </c>
      <c r="AI7" s="579" t="e">
        <f t="shared" si="0"/>
        <v>#DIV/0!</v>
      </c>
      <c r="AJ7" s="579" t="e">
        <f t="shared" si="0"/>
        <v>#DIV/0!</v>
      </c>
      <c r="AK7" s="579" t="e">
        <f t="shared" si="0"/>
        <v>#DIV/0!</v>
      </c>
      <c r="AL7" s="579" t="e">
        <f t="shared" si="0"/>
        <v>#DIV/0!</v>
      </c>
      <c r="AM7" s="579" t="e">
        <f t="shared" si="0"/>
        <v>#DIV/0!</v>
      </c>
      <c r="AN7" s="579" t="e">
        <f t="shared" si="0"/>
        <v>#DIV/0!</v>
      </c>
      <c r="AO7" s="579" t="e">
        <f t="shared" si="0"/>
        <v>#DIV/0!</v>
      </c>
      <c r="AP7" s="579" t="e">
        <f t="shared" si="0"/>
        <v>#DIV/0!</v>
      </c>
      <c r="AQ7" s="579" t="e">
        <f t="shared" si="0"/>
        <v>#DIV/0!</v>
      </c>
      <c r="AR7" s="579" t="e">
        <f t="shared" si="0"/>
        <v>#DIV/0!</v>
      </c>
      <c r="AS7" s="579" t="e">
        <f t="shared" si="0"/>
        <v>#DIV/0!</v>
      </c>
      <c r="AT7" s="579" t="e">
        <f t="shared" si="0"/>
        <v>#DIV/0!</v>
      </c>
      <c r="AU7" s="579" t="e">
        <f t="shared" si="0"/>
        <v>#DIV/0!</v>
      </c>
      <c r="AV7" s="579" t="e">
        <f t="shared" si="0"/>
        <v>#DIV/0!</v>
      </c>
      <c r="AW7" s="579" t="e">
        <f t="shared" si="0"/>
        <v>#DIV/0!</v>
      </c>
      <c r="AX7" s="579" t="e">
        <f t="shared" si="0"/>
        <v>#DIV/0!</v>
      </c>
      <c r="AY7" s="579" t="e">
        <f t="shared" si="0"/>
        <v>#DIV/0!</v>
      </c>
      <c r="AZ7" s="579" t="e">
        <f t="shared" si="0"/>
        <v>#DIV/0!</v>
      </c>
      <c r="BA7" s="579" t="e">
        <f>$O$7/$K$7</f>
        <v>#DIV/0!</v>
      </c>
      <c r="BB7" s="579" t="e">
        <f t="shared" si="0"/>
        <v>#DIV/0!</v>
      </c>
    </row>
    <row r="8" spans="1:54" x14ac:dyDescent="0.3">
      <c r="A8" s="90"/>
      <c r="B8" s="91" t="s">
        <v>53</v>
      </c>
      <c r="C8" s="91"/>
      <c r="D8" s="91"/>
      <c r="E8" s="91"/>
      <c r="F8" s="91"/>
      <c r="G8" s="91"/>
      <c r="H8" s="91"/>
      <c r="I8" s="91"/>
      <c r="J8" s="91"/>
      <c r="K8" s="93"/>
      <c r="L8" s="443"/>
      <c r="M8" s="91"/>
      <c r="N8" s="91"/>
      <c r="O8" s="91"/>
      <c r="P8" s="577"/>
      <c r="Q8" s="577"/>
      <c r="R8" s="578"/>
      <c r="S8" s="578"/>
      <c r="T8" s="578"/>
      <c r="U8" s="578"/>
      <c r="V8" s="578"/>
      <c r="W8" s="578"/>
      <c r="X8" s="578"/>
      <c r="Y8" s="578"/>
      <c r="Z8" s="578"/>
      <c r="AA8" s="578"/>
      <c r="AB8" s="578"/>
      <c r="AC8" s="578"/>
      <c r="AD8" s="578"/>
      <c r="AE8" s="578"/>
      <c r="AF8" s="578"/>
      <c r="AG8" s="578"/>
      <c r="AH8" s="578"/>
      <c r="AI8" s="578"/>
      <c r="AJ8" s="578"/>
      <c r="AK8" s="578"/>
      <c r="AL8" s="578"/>
      <c r="AM8" s="578"/>
      <c r="AN8" s="578"/>
      <c r="AO8" s="578"/>
      <c r="AP8" s="578"/>
      <c r="AQ8" s="578"/>
      <c r="AR8" s="578"/>
      <c r="AS8" s="578"/>
      <c r="AT8" s="578"/>
      <c r="AU8" s="578"/>
      <c r="AV8" s="578"/>
      <c r="AW8" s="578"/>
      <c r="AX8" s="578"/>
      <c r="AY8" s="578"/>
      <c r="AZ8" s="578"/>
    </row>
    <row r="9" spans="1:54" x14ac:dyDescent="0.3">
      <c r="A9" s="94" t="s">
        <v>297</v>
      </c>
      <c r="B9" s="96" t="s">
        <v>186</v>
      </c>
      <c r="C9" s="99" t="s">
        <v>156</v>
      </c>
      <c r="D9" s="95" t="s">
        <v>157</v>
      </c>
      <c r="E9" s="91"/>
      <c r="F9" s="91"/>
      <c r="G9" s="95" t="s">
        <v>158</v>
      </c>
      <c r="H9" s="444">
        <v>1</v>
      </c>
      <c r="I9" s="95">
        <v>1</v>
      </c>
      <c r="J9" s="95"/>
      <c r="K9" s="98">
        <v>31</v>
      </c>
      <c r="L9" s="442"/>
      <c r="M9" s="97">
        <f t="shared" ref="M9:M10" si="1">K9*L9*I9*H9</f>
        <v>0</v>
      </c>
      <c r="N9" s="97" t="e">
        <f>M9*'BENEFICIO O CARGAS SOCIALES'!R11</f>
        <v>#DIV/0!</v>
      </c>
      <c r="O9" s="97" t="e">
        <f>M9+N9</f>
        <v>#DIV/0!</v>
      </c>
      <c r="P9" s="579" t="e">
        <f>$O$9/$K$9</f>
        <v>#DIV/0!</v>
      </c>
      <c r="Q9" s="579" t="e">
        <f t="shared" ref="Q9:BB9" si="2">$O$9/$K$9</f>
        <v>#DIV/0!</v>
      </c>
      <c r="R9" s="579" t="e">
        <f t="shared" si="2"/>
        <v>#DIV/0!</v>
      </c>
      <c r="S9" s="579" t="e">
        <f t="shared" si="2"/>
        <v>#DIV/0!</v>
      </c>
      <c r="T9" s="579" t="e">
        <f t="shared" si="2"/>
        <v>#DIV/0!</v>
      </c>
      <c r="U9" s="579" t="e">
        <f t="shared" si="2"/>
        <v>#DIV/0!</v>
      </c>
      <c r="V9" s="579" t="e">
        <f t="shared" si="2"/>
        <v>#DIV/0!</v>
      </c>
      <c r="W9" s="579" t="e">
        <f t="shared" si="2"/>
        <v>#DIV/0!</v>
      </c>
      <c r="X9" s="579" t="e">
        <f t="shared" si="2"/>
        <v>#DIV/0!</v>
      </c>
      <c r="Y9" s="579" t="e">
        <f t="shared" si="2"/>
        <v>#DIV/0!</v>
      </c>
      <c r="Z9" s="579" t="e">
        <f t="shared" si="2"/>
        <v>#DIV/0!</v>
      </c>
      <c r="AA9" s="579" t="e">
        <f t="shared" si="2"/>
        <v>#DIV/0!</v>
      </c>
      <c r="AB9" s="579" t="e">
        <f t="shared" si="2"/>
        <v>#DIV/0!</v>
      </c>
      <c r="AC9" s="579" t="e">
        <f t="shared" si="2"/>
        <v>#DIV/0!</v>
      </c>
      <c r="AD9" s="579" t="e">
        <f t="shared" si="2"/>
        <v>#DIV/0!</v>
      </c>
      <c r="AE9" s="579" t="e">
        <f t="shared" si="2"/>
        <v>#DIV/0!</v>
      </c>
      <c r="AF9" s="579" t="e">
        <f t="shared" si="2"/>
        <v>#DIV/0!</v>
      </c>
      <c r="AG9" s="579" t="e">
        <f t="shared" si="2"/>
        <v>#DIV/0!</v>
      </c>
      <c r="AH9" s="579" t="e">
        <f t="shared" si="2"/>
        <v>#DIV/0!</v>
      </c>
      <c r="AI9" s="579" t="e">
        <f t="shared" si="2"/>
        <v>#DIV/0!</v>
      </c>
      <c r="AJ9" s="579" t="e">
        <f t="shared" si="2"/>
        <v>#DIV/0!</v>
      </c>
      <c r="AK9" s="579" t="e">
        <f t="shared" si="2"/>
        <v>#DIV/0!</v>
      </c>
      <c r="AL9" s="579" t="e">
        <f t="shared" si="2"/>
        <v>#DIV/0!</v>
      </c>
      <c r="AM9" s="579" t="e">
        <f t="shared" si="2"/>
        <v>#DIV/0!</v>
      </c>
      <c r="AN9" s="579" t="e">
        <f t="shared" si="2"/>
        <v>#DIV/0!</v>
      </c>
      <c r="AO9" s="579" t="e">
        <f t="shared" si="2"/>
        <v>#DIV/0!</v>
      </c>
      <c r="AP9" s="579" t="e">
        <f t="shared" si="2"/>
        <v>#DIV/0!</v>
      </c>
      <c r="AQ9" s="579" t="e">
        <f t="shared" si="2"/>
        <v>#DIV/0!</v>
      </c>
      <c r="AR9" s="579" t="e">
        <f t="shared" si="2"/>
        <v>#DIV/0!</v>
      </c>
      <c r="AS9" s="579" t="e">
        <f t="shared" si="2"/>
        <v>#DIV/0!</v>
      </c>
      <c r="AT9" s="579" t="e">
        <f t="shared" si="2"/>
        <v>#DIV/0!</v>
      </c>
      <c r="AU9" s="579" t="e">
        <f t="shared" si="2"/>
        <v>#DIV/0!</v>
      </c>
      <c r="AV9" s="579" t="e">
        <f t="shared" si="2"/>
        <v>#DIV/0!</v>
      </c>
      <c r="AW9" s="579" t="e">
        <f t="shared" si="2"/>
        <v>#DIV/0!</v>
      </c>
      <c r="AX9" s="579" t="e">
        <f t="shared" si="2"/>
        <v>#DIV/0!</v>
      </c>
      <c r="AY9" s="579" t="e">
        <f t="shared" si="2"/>
        <v>#DIV/0!</v>
      </c>
      <c r="AZ9" s="579" t="e">
        <f t="shared" si="2"/>
        <v>#DIV/0!</v>
      </c>
      <c r="BA9" s="579" t="e">
        <f t="shared" si="2"/>
        <v>#DIV/0!</v>
      </c>
      <c r="BB9" s="579" t="e">
        <f t="shared" si="2"/>
        <v>#DIV/0!</v>
      </c>
    </row>
    <row r="10" spans="1:54" x14ac:dyDescent="0.3">
      <c r="A10" s="94" t="s">
        <v>298</v>
      </c>
      <c r="B10" s="96" t="s">
        <v>187</v>
      </c>
      <c r="C10" s="99" t="s">
        <v>341</v>
      </c>
      <c r="D10" s="95" t="s">
        <v>157</v>
      </c>
      <c r="E10" s="96"/>
      <c r="F10" s="95"/>
      <c r="G10" s="95" t="s">
        <v>158</v>
      </c>
      <c r="H10" s="444">
        <v>1</v>
      </c>
      <c r="I10" s="95">
        <v>1</v>
      </c>
      <c r="J10" s="95"/>
      <c r="K10" s="98">
        <v>31</v>
      </c>
      <c r="L10" s="442"/>
      <c r="M10" s="97">
        <f t="shared" si="1"/>
        <v>0</v>
      </c>
      <c r="N10" s="97" t="e">
        <f>M10*'BENEFICIO O CARGAS SOCIALES'!R12</f>
        <v>#DIV/0!</v>
      </c>
      <c r="O10" s="97" t="e">
        <f>M10+N10</f>
        <v>#DIV/0!</v>
      </c>
      <c r="P10" s="579" t="e">
        <f>$O$10/$K$10</f>
        <v>#DIV/0!</v>
      </c>
      <c r="Q10" s="579" t="e">
        <f t="shared" ref="Q10:BB10" si="3">$O$10/$K$10</f>
        <v>#DIV/0!</v>
      </c>
      <c r="R10" s="579" t="e">
        <f t="shared" si="3"/>
        <v>#DIV/0!</v>
      </c>
      <c r="S10" s="579" t="e">
        <f t="shared" si="3"/>
        <v>#DIV/0!</v>
      </c>
      <c r="T10" s="579" t="e">
        <f t="shared" si="3"/>
        <v>#DIV/0!</v>
      </c>
      <c r="U10" s="579" t="e">
        <f t="shared" si="3"/>
        <v>#DIV/0!</v>
      </c>
      <c r="V10" s="579" t="e">
        <f t="shared" si="3"/>
        <v>#DIV/0!</v>
      </c>
      <c r="W10" s="579" t="e">
        <f t="shared" si="3"/>
        <v>#DIV/0!</v>
      </c>
      <c r="X10" s="579" t="e">
        <f t="shared" si="3"/>
        <v>#DIV/0!</v>
      </c>
      <c r="Y10" s="579" t="e">
        <f t="shared" si="3"/>
        <v>#DIV/0!</v>
      </c>
      <c r="Z10" s="579" t="e">
        <f t="shared" si="3"/>
        <v>#DIV/0!</v>
      </c>
      <c r="AA10" s="579" t="e">
        <f t="shared" si="3"/>
        <v>#DIV/0!</v>
      </c>
      <c r="AB10" s="579" t="e">
        <f t="shared" si="3"/>
        <v>#DIV/0!</v>
      </c>
      <c r="AC10" s="579" t="e">
        <f t="shared" si="3"/>
        <v>#DIV/0!</v>
      </c>
      <c r="AD10" s="579" t="e">
        <f t="shared" si="3"/>
        <v>#DIV/0!</v>
      </c>
      <c r="AE10" s="579" t="e">
        <f t="shared" si="3"/>
        <v>#DIV/0!</v>
      </c>
      <c r="AF10" s="579" t="e">
        <f t="shared" si="3"/>
        <v>#DIV/0!</v>
      </c>
      <c r="AG10" s="579" t="e">
        <f t="shared" si="3"/>
        <v>#DIV/0!</v>
      </c>
      <c r="AH10" s="579" t="e">
        <f t="shared" si="3"/>
        <v>#DIV/0!</v>
      </c>
      <c r="AI10" s="579" t="e">
        <f t="shared" si="3"/>
        <v>#DIV/0!</v>
      </c>
      <c r="AJ10" s="579" t="e">
        <f t="shared" si="3"/>
        <v>#DIV/0!</v>
      </c>
      <c r="AK10" s="579" t="e">
        <f t="shared" si="3"/>
        <v>#DIV/0!</v>
      </c>
      <c r="AL10" s="579" t="e">
        <f t="shared" si="3"/>
        <v>#DIV/0!</v>
      </c>
      <c r="AM10" s="579" t="e">
        <f t="shared" si="3"/>
        <v>#DIV/0!</v>
      </c>
      <c r="AN10" s="579" t="e">
        <f t="shared" si="3"/>
        <v>#DIV/0!</v>
      </c>
      <c r="AO10" s="579" t="e">
        <f t="shared" si="3"/>
        <v>#DIV/0!</v>
      </c>
      <c r="AP10" s="579" t="e">
        <f t="shared" si="3"/>
        <v>#DIV/0!</v>
      </c>
      <c r="AQ10" s="579" t="e">
        <f t="shared" si="3"/>
        <v>#DIV/0!</v>
      </c>
      <c r="AR10" s="579" t="e">
        <f t="shared" si="3"/>
        <v>#DIV/0!</v>
      </c>
      <c r="AS10" s="579" t="e">
        <f t="shared" si="3"/>
        <v>#DIV/0!</v>
      </c>
      <c r="AT10" s="579" t="e">
        <f t="shared" si="3"/>
        <v>#DIV/0!</v>
      </c>
      <c r="AU10" s="579" t="e">
        <f t="shared" si="3"/>
        <v>#DIV/0!</v>
      </c>
      <c r="AV10" s="579" t="e">
        <f t="shared" si="3"/>
        <v>#DIV/0!</v>
      </c>
      <c r="AW10" s="579" t="e">
        <f t="shared" si="3"/>
        <v>#DIV/0!</v>
      </c>
      <c r="AX10" s="579" t="e">
        <f t="shared" si="3"/>
        <v>#DIV/0!</v>
      </c>
      <c r="AY10" s="579" t="e">
        <f t="shared" si="3"/>
        <v>#DIV/0!</v>
      </c>
      <c r="AZ10" s="579" t="e">
        <f t="shared" si="3"/>
        <v>#DIV/0!</v>
      </c>
      <c r="BA10" s="579" t="e">
        <f t="shared" si="3"/>
        <v>#DIV/0!</v>
      </c>
      <c r="BB10" s="579" t="e">
        <f t="shared" si="3"/>
        <v>#DIV/0!</v>
      </c>
    </row>
    <row r="11" spans="1:54" x14ac:dyDescent="0.3">
      <c r="A11" s="90"/>
      <c r="B11" s="91" t="s">
        <v>54</v>
      </c>
      <c r="C11" s="91"/>
      <c r="D11" s="91"/>
      <c r="E11" s="91"/>
      <c r="F11" s="91"/>
      <c r="G11" s="91"/>
      <c r="H11" s="91"/>
      <c r="I11" s="91"/>
      <c r="J11" s="91"/>
      <c r="K11" s="93"/>
      <c r="L11" s="443"/>
      <c r="M11" s="91"/>
      <c r="N11" s="91"/>
      <c r="O11" s="91"/>
      <c r="P11" s="577"/>
      <c r="Q11" s="577"/>
      <c r="R11" s="578"/>
      <c r="S11" s="578"/>
      <c r="T11" s="578"/>
      <c r="U11" s="578"/>
      <c r="V11" s="578"/>
      <c r="W11" s="578"/>
      <c r="X11" s="578"/>
      <c r="Y11" s="578"/>
      <c r="Z11" s="578"/>
      <c r="AA11" s="578"/>
      <c r="AB11" s="578"/>
      <c r="AC11" s="578"/>
      <c r="AD11" s="578"/>
      <c r="AE11" s="578"/>
      <c r="AF11" s="578"/>
      <c r="AG11" s="578"/>
      <c r="AH11" s="578"/>
      <c r="AI11" s="578"/>
      <c r="AJ11" s="578"/>
      <c r="AK11" s="578"/>
      <c r="AL11" s="578"/>
      <c r="AM11" s="578"/>
      <c r="AN11" s="578"/>
      <c r="AO11" s="578"/>
      <c r="AP11" s="578"/>
      <c r="AQ11" s="578"/>
      <c r="AR11" s="578"/>
      <c r="AS11" s="578"/>
      <c r="AT11" s="578"/>
      <c r="AU11" s="578"/>
      <c r="AV11" s="578"/>
      <c r="AW11" s="578"/>
      <c r="AX11" s="578"/>
      <c r="AY11" s="578"/>
      <c r="AZ11" s="578"/>
      <c r="BA11" s="578"/>
      <c r="BB11" s="578"/>
    </row>
    <row r="12" spans="1:54" x14ac:dyDescent="0.3">
      <c r="A12" s="94" t="s">
        <v>299</v>
      </c>
      <c r="B12" s="96" t="s">
        <v>196</v>
      </c>
      <c r="C12" s="99" t="s">
        <v>188</v>
      </c>
      <c r="D12" s="95" t="s">
        <v>157</v>
      </c>
      <c r="E12" s="96"/>
      <c r="F12" s="95"/>
      <c r="G12" s="95" t="s">
        <v>158</v>
      </c>
      <c r="H12" s="444">
        <v>1</v>
      </c>
      <c r="I12" s="95">
        <v>1</v>
      </c>
      <c r="J12" s="95"/>
      <c r="K12" s="98">
        <v>7</v>
      </c>
      <c r="L12" s="442"/>
      <c r="M12" s="97">
        <f t="shared" ref="M12:M20" si="4">K12*L12*I12*H12</f>
        <v>0</v>
      </c>
      <c r="N12" s="97" t="e">
        <f>M12*'BENEFICIO O CARGAS SOCIALES'!R14</f>
        <v>#DIV/0!</v>
      </c>
      <c r="O12" s="97" t="e">
        <f t="shared" ref="O12:O20" si="5">M12+N12</f>
        <v>#DIV/0!</v>
      </c>
      <c r="P12" s="579" t="e">
        <f>$O$12/$K$12</f>
        <v>#DIV/0!</v>
      </c>
      <c r="Q12" s="579" t="e">
        <f t="shared" ref="Q12:V12" si="6">$O$12/$K$12</f>
        <v>#DIV/0!</v>
      </c>
      <c r="R12" s="579" t="e">
        <f t="shared" si="6"/>
        <v>#DIV/0!</v>
      </c>
      <c r="S12" s="579" t="e">
        <f t="shared" si="6"/>
        <v>#DIV/0!</v>
      </c>
      <c r="T12" s="579" t="e">
        <f t="shared" si="6"/>
        <v>#DIV/0!</v>
      </c>
      <c r="U12" s="579" t="e">
        <f t="shared" si="6"/>
        <v>#DIV/0!</v>
      </c>
      <c r="V12" s="579" t="e">
        <f t="shared" si="6"/>
        <v>#DIV/0!</v>
      </c>
      <c r="W12" s="580"/>
      <c r="X12" s="580"/>
      <c r="Y12" s="580"/>
      <c r="Z12" s="580"/>
      <c r="AA12" s="580"/>
      <c r="AB12" s="580"/>
      <c r="AC12" s="580"/>
      <c r="AD12" s="580"/>
      <c r="AE12" s="580"/>
      <c r="AF12" s="580"/>
      <c r="AG12" s="580"/>
      <c r="AH12" s="580"/>
      <c r="AI12" s="580"/>
      <c r="AJ12" s="580"/>
      <c r="AK12" s="580"/>
      <c r="AL12" s="580"/>
      <c r="AM12" s="580"/>
      <c r="AN12" s="580"/>
      <c r="AO12" s="580"/>
      <c r="AP12" s="580"/>
      <c r="AQ12" s="580"/>
      <c r="AR12" s="580"/>
      <c r="AS12" s="580"/>
      <c r="AT12" s="580"/>
      <c r="AU12" s="580"/>
      <c r="AV12" s="580"/>
      <c r="AW12" s="580"/>
      <c r="AX12" s="580"/>
      <c r="AY12" s="580"/>
      <c r="AZ12" s="580"/>
      <c r="BA12" s="580"/>
      <c r="BB12" s="580"/>
    </row>
    <row r="13" spans="1:54" x14ac:dyDescent="0.3">
      <c r="A13" s="94" t="s">
        <v>300</v>
      </c>
      <c r="B13" s="100" t="s">
        <v>197</v>
      </c>
      <c r="C13" s="99" t="s">
        <v>166</v>
      </c>
      <c r="D13" s="95" t="s">
        <v>157</v>
      </c>
      <c r="E13" s="96"/>
      <c r="F13" s="95"/>
      <c r="G13" s="95" t="s">
        <v>158</v>
      </c>
      <c r="H13" s="444">
        <v>1</v>
      </c>
      <c r="I13" s="95">
        <v>1</v>
      </c>
      <c r="J13" s="95"/>
      <c r="K13" s="98">
        <v>6</v>
      </c>
      <c r="L13" s="442"/>
      <c r="M13" s="97">
        <f t="shared" si="4"/>
        <v>0</v>
      </c>
      <c r="N13" s="97" t="e">
        <f>M13*'BENEFICIO O CARGAS SOCIALES'!R15</f>
        <v>#DIV/0!</v>
      </c>
      <c r="O13" s="97" t="e">
        <f t="shared" si="5"/>
        <v>#DIV/0!</v>
      </c>
      <c r="P13" s="579" t="e">
        <f>$O13/$K13</f>
        <v>#DIV/0!</v>
      </c>
      <c r="Q13" s="579" t="e">
        <f t="shared" ref="Q13:U14" si="7">$O13/$K13</f>
        <v>#DIV/0!</v>
      </c>
      <c r="R13" s="579" t="e">
        <f t="shared" si="7"/>
        <v>#DIV/0!</v>
      </c>
      <c r="S13" s="579" t="e">
        <f t="shared" si="7"/>
        <v>#DIV/0!</v>
      </c>
      <c r="T13" s="579" t="e">
        <f t="shared" si="7"/>
        <v>#DIV/0!</v>
      </c>
      <c r="U13" s="579" t="e">
        <f t="shared" si="7"/>
        <v>#DIV/0!</v>
      </c>
      <c r="V13" s="580"/>
      <c r="W13" s="580"/>
      <c r="X13" s="580"/>
      <c r="Y13" s="580"/>
      <c r="Z13" s="580"/>
      <c r="AA13" s="580"/>
      <c r="AB13" s="580"/>
      <c r="AC13" s="580"/>
      <c r="AD13" s="580"/>
      <c r="AE13" s="580"/>
      <c r="AF13" s="580"/>
      <c r="AG13" s="580"/>
      <c r="AH13" s="580"/>
      <c r="AI13" s="580"/>
      <c r="AJ13" s="580"/>
      <c r="AK13" s="580"/>
      <c r="AL13" s="580"/>
      <c r="AM13" s="580"/>
      <c r="AN13" s="580"/>
      <c r="AO13" s="580"/>
      <c r="AP13" s="580"/>
      <c r="AQ13" s="580"/>
      <c r="AR13" s="580"/>
      <c r="AS13" s="580"/>
      <c r="AT13" s="580"/>
      <c r="AU13" s="580"/>
      <c r="AV13" s="580"/>
      <c r="AW13" s="580"/>
      <c r="AX13" s="580"/>
      <c r="AY13" s="580"/>
      <c r="AZ13" s="580"/>
      <c r="BA13" s="580"/>
      <c r="BB13" s="580"/>
    </row>
    <row r="14" spans="1:54" x14ac:dyDescent="0.3">
      <c r="A14" s="94" t="s">
        <v>301</v>
      </c>
      <c r="B14" s="100" t="s">
        <v>198</v>
      </c>
      <c r="C14" s="99" t="s">
        <v>159</v>
      </c>
      <c r="D14" s="95" t="s">
        <v>157</v>
      </c>
      <c r="E14" s="96"/>
      <c r="F14" s="95"/>
      <c r="G14" s="95" t="s">
        <v>158</v>
      </c>
      <c r="H14" s="444">
        <v>1</v>
      </c>
      <c r="I14" s="95">
        <v>1</v>
      </c>
      <c r="J14" s="95"/>
      <c r="K14" s="98">
        <v>6</v>
      </c>
      <c r="L14" s="442"/>
      <c r="M14" s="97">
        <f t="shared" si="4"/>
        <v>0</v>
      </c>
      <c r="N14" s="97" t="e">
        <f>M14*'BENEFICIO O CARGAS SOCIALES'!R16</f>
        <v>#DIV/0!</v>
      </c>
      <c r="O14" s="97" t="e">
        <f t="shared" si="5"/>
        <v>#DIV/0!</v>
      </c>
      <c r="P14" s="579" t="e">
        <f>$O14/$K14</f>
        <v>#DIV/0!</v>
      </c>
      <c r="Q14" s="579" t="e">
        <f t="shared" si="7"/>
        <v>#DIV/0!</v>
      </c>
      <c r="R14" s="579" t="e">
        <f t="shared" si="7"/>
        <v>#DIV/0!</v>
      </c>
      <c r="S14" s="579" t="e">
        <f t="shared" si="7"/>
        <v>#DIV/0!</v>
      </c>
      <c r="T14" s="579" t="e">
        <f t="shared" si="7"/>
        <v>#DIV/0!</v>
      </c>
      <c r="U14" s="579" t="e">
        <f t="shared" si="7"/>
        <v>#DIV/0!</v>
      </c>
      <c r="V14" s="580"/>
      <c r="W14" s="580"/>
      <c r="X14" s="580"/>
      <c r="Y14" s="580"/>
      <c r="Z14" s="580"/>
      <c r="AA14" s="580"/>
      <c r="AB14" s="580"/>
      <c r="AC14" s="580"/>
      <c r="AD14" s="580"/>
      <c r="AE14" s="580"/>
      <c r="AF14" s="580"/>
      <c r="AG14" s="580"/>
      <c r="AH14" s="580"/>
      <c r="AI14" s="580"/>
      <c r="AJ14" s="580"/>
      <c r="AK14" s="580"/>
      <c r="AL14" s="580"/>
      <c r="AM14" s="580"/>
      <c r="AN14" s="580"/>
      <c r="AO14" s="580"/>
      <c r="AP14" s="580"/>
      <c r="AQ14" s="580"/>
      <c r="AR14" s="580"/>
      <c r="AS14" s="580"/>
      <c r="AT14" s="580"/>
      <c r="AU14" s="580"/>
      <c r="AV14" s="580"/>
      <c r="AW14" s="580"/>
      <c r="AX14" s="580"/>
      <c r="AY14" s="580"/>
      <c r="AZ14" s="580"/>
      <c r="BA14" s="580"/>
      <c r="BB14" s="580"/>
    </row>
    <row r="15" spans="1:54" x14ac:dyDescent="0.3">
      <c r="A15" s="94" t="s">
        <v>302</v>
      </c>
      <c r="B15" s="100" t="s">
        <v>199</v>
      </c>
      <c r="C15" s="99" t="s">
        <v>159</v>
      </c>
      <c r="D15" s="95" t="s">
        <v>157</v>
      </c>
      <c r="E15" s="96"/>
      <c r="F15" s="95"/>
      <c r="G15" s="95" t="s">
        <v>158</v>
      </c>
      <c r="H15" s="444">
        <v>1</v>
      </c>
      <c r="I15" s="95">
        <v>1</v>
      </c>
      <c r="J15" s="95"/>
      <c r="K15" s="98">
        <v>6</v>
      </c>
      <c r="L15" s="442"/>
      <c r="M15" s="97">
        <f t="shared" si="4"/>
        <v>0</v>
      </c>
      <c r="N15" s="97" t="e">
        <f>M15*'BENEFICIO O CARGAS SOCIALES'!R17</f>
        <v>#DIV/0!</v>
      </c>
      <c r="O15" s="97" t="e">
        <f t="shared" si="5"/>
        <v>#DIV/0!</v>
      </c>
      <c r="P15" s="579" t="e">
        <f t="shared" ref="P15:U20" si="8">$O15/$K15</f>
        <v>#DIV/0!</v>
      </c>
      <c r="Q15" s="579" t="e">
        <f t="shared" si="8"/>
        <v>#DIV/0!</v>
      </c>
      <c r="R15" s="579" t="e">
        <f t="shared" si="8"/>
        <v>#DIV/0!</v>
      </c>
      <c r="S15" s="579" t="e">
        <f t="shared" si="8"/>
        <v>#DIV/0!</v>
      </c>
      <c r="T15" s="579" t="e">
        <f t="shared" si="8"/>
        <v>#DIV/0!</v>
      </c>
      <c r="U15" s="579" t="e">
        <f t="shared" si="8"/>
        <v>#DIV/0!</v>
      </c>
      <c r="V15" s="580"/>
      <c r="W15" s="580"/>
      <c r="X15" s="580"/>
      <c r="Y15" s="580"/>
      <c r="Z15" s="580"/>
      <c r="AA15" s="580"/>
      <c r="AB15" s="580"/>
      <c r="AC15" s="580"/>
      <c r="AD15" s="580"/>
      <c r="AE15" s="580"/>
      <c r="AF15" s="580"/>
      <c r="AG15" s="580"/>
      <c r="AH15" s="580"/>
      <c r="AI15" s="580"/>
      <c r="AJ15" s="580"/>
      <c r="AK15" s="580"/>
      <c r="AL15" s="580"/>
      <c r="AM15" s="580"/>
      <c r="AN15" s="580"/>
      <c r="AO15" s="580"/>
      <c r="AP15" s="580"/>
      <c r="AQ15" s="580"/>
      <c r="AR15" s="580"/>
      <c r="AS15" s="580"/>
      <c r="AT15" s="580"/>
      <c r="AU15" s="580"/>
      <c r="AV15" s="580"/>
      <c r="AW15" s="580"/>
      <c r="AX15" s="580"/>
      <c r="AY15" s="580"/>
      <c r="AZ15" s="580"/>
      <c r="BA15" s="580"/>
      <c r="BB15" s="580"/>
    </row>
    <row r="16" spans="1:54" x14ac:dyDescent="0.3">
      <c r="A16" s="94" t="s">
        <v>303</v>
      </c>
      <c r="B16" s="100" t="s">
        <v>58</v>
      </c>
      <c r="C16" s="99" t="s">
        <v>159</v>
      </c>
      <c r="D16" s="95" t="s">
        <v>157</v>
      </c>
      <c r="E16" s="96"/>
      <c r="F16" s="95"/>
      <c r="G16" s="95" t="s">
        <v>158</v>
      </c>
      <c r="H16" s="444">
        <v>1</v>
      </c>
      <c r="I16" s="95">
        <v>1</v>
      </c>
      <c r="J16" s="95"/>
      <c r="K16" s="98">
        <v>6</v>
      </c>
      <c r="L16" s="442"/>
      <c r="M16" s="97">
        <f t="shared" si="4"/>
        <v>0</v>
      </c>
      <c r="N16" s="97" t="e">
        <f>M16*'BENEFICIO O CARGAS SOCIALES'!R18</f>
        <v>#DIV/0!</v>
      </c>
      <c r="O16" s="97" t="e">
        <f t="shared" si="5"/>
        <v>#DIV/0!</v>
      </c>
      <c r="P16" s="579" t="e">
        <f t="shared" si="8"/>
        <v>#DIV/0!</v>
      </c>
      <c r="Q16" s="579" t="e">
        <f t="shared" si="8"/>
        <v>#DIV/0!</v>
      </c>
      <c r="R16" s="579" t="e">
        <f t="shared" si="8"/>
        <v>#DIV/0!</v>
      </c>
      <c r="S16" s="579" t="e">
        <f t="shared" si="8"/>
        <v>#DIV/0!</v>
      </c>
      <c r="T16" s="579" t="e">
        <f t="shared" si="8"/>
        <v>#DIV/0!</v>
      </c>
      <c r="U16" s="579" t="e">
        <f t="shared" si="8"/>
        <v>#DIV/0!</v>
      </c>
      <c r="V16" s="580"/>
      <c r="W16" s="580"/>
      <c r="X16" s="580"/>
      <c r="Y16" s="580"/>
      <c r="Z16" s="580"/>
      <c r="AA16" s="580"/>
      <c r="AB16" s="580"/>
      <c r="AC16" s="580"/>
      <c r="AD16" s="580"/>
      <c r="AE16" s="580"/>
      <c r="AF16" s="580"/>
      <c r="AG16" s="580"/>
      <c r="AH16" s="580"/>
      <c r="AI16" s="580"/>
      <c r="AJ16" s="580"/>
      <c r="AK16" s="580"/>
      <c r="AL16" s="580"/>
      <c r="AM16" s="580"/>
      <c r="AN16" s="580"/>
      <c r="AO16" s="580"/>
      <c r="AP16" s="580"/>
      <c r="AQ16" s="580"/>
      <c r="AR16" s="580"/>
      <c r="AS16" s="580"/>
      <c r="AT16" s="580"/>
      <c r="AU16" s="580"/>
      <c r="AV16" s="580"/>
      <c r="AW16" s="580"/>
      <c r="AX16" s="580"/>
      <c r="AY16" s="580"/>
      <c r="AZ16" s="580"/>
      <c r="BA16" s="580"/>
      <c r="BB16" s="580"/>
    </row>
    <row r="17" spans="1:54" x14ac:dyDescent="0.3">
      <c r="A17" s="94" t="s">
        <v>304</v>
      </c>
      <c r="B17" s="100" t="s">
        <v>195</v>
      </c>
      <c r="C17" s="99" t="s">
        <v>159</v>
      </c>
      <c r="D17" s="95" t="s">
        <v>157</v>
      </c>
      <c r="E17" s="96"/>
      <c r="F17" s="95"/>
      <c r="G17" s="95" t="s">
        <v>158</v>
      </c>
      <c r="H17" s="444">
        <v>1</v>
      </c>
      <c r="I17" s="95">
        <v>1</v>
      </c>
      <c r="J17" s="95"/>
      <c r="K17" s="98">
        <v>6</v>
      </c>
      <c r="L17" s="442"/>
      <c r="M17" s="97">
        <f t="shared" si="4"/>
        <v>0</v>
      </c>
      <c r="N17" s="97" t="e">
        <f>M17*'BENEFICIO O CARGAS SOCIALES'!R19</f>
        <v>#DIV/0!</v>
      </c>
      <c r="O17" s="97" t="e">
        <f t="shared" si="5"/>
        <v>#DIV/0!</v>
      </c>
      <c r="P17" s="579" t="e">
        <f t="shared" si="8"/>
        <v>#DIV/0!</v>
      </c>
      <c r="Q17" s="579" t="e">
        <f t="shared" si="8"/>
        <v>#DIV/0!</v>
      </c>
      <c r="R17" s="579" t="e">
        <f t="shared" si="8"/>
        <v>#DIV/0!</v>
      </c>
      <c r="S17" s="579" t="e">
        <f t="shared" si="8"/>
        <v>#DIV/0!</v>
      </c>
      <c r="T17" s="579" t="e">
        <f t="shared" si="8"/>
        <v>#DIV/0!</v>
      </c>
      <c r="U17" s="579" t="e">
        <f t="shared" si="8"/>
        <v>#DIV/0!</v>
      </c>
      <c r="V17" s="580"/>
      <c r="W17" s="580"/>
      <c r="X17" s="580"/>
      <c r="Y17" s="580"/>
      <c r="Z17" s="580"/>
      <c r="AA17" s="580"/>
      <c r="AB17" s="580"/>
      <c r="AC17" s="580"/>
      <c r="AD17" s="580"/>
      <c r="AE17" s="580"/>
      <c r="AF17" s="580"/>
      <c r="AG17" s="580"/>
      <c r="AH17" s="580"/>
      <c r="AI17" s="580"/>
      <c r="AJ17" s="580"/>
      <c r="AK17" s="580"/>
      <c r="AL17" s="580"/>
      <c r="AM17" s="580"/>
      <c r="AN17" s="580"/>
      <c r="AO17" s="580"/>
      <c r="AP17" s="580"/>
      <c r="AQ17" s="580"/>
      <c r="AR17" s="580"/>
      <c r="AS17" s="580"/>
      <c r="AT17" s="580"/>
      <c r="AU17" s="580"/>
      <c r="AV17" s="580"/>
      <c r="AW17" s="580"/>
      <c r="AX17" s="580"/>
      <c r="AY17" s="580"/>
      <c r="AZ17" s="580"/>
      <c r="BA17" s="580"/>
      <c r="BB17" s="580"/>
    </row>
    <row r="18" spans="1:54" x14ac:dyDescent="0.3">
      <c r="A18" s="94" t="s">
        <v>305</v>
      </c>
      <c r="B18" s="100" t="s">
        <v>46</v>
      </c>
      <c r="C18" s="99" t="s">
        <v>160</v>
      </c>
      <c r="D18" s="95" t="s">
        <v>157</v>
      </c>
      <c r="E18" s="96"/>
      <c r="F18" s="95"/>
      <c r="G18" s="95" t="s">
        <v>158</v>
      </c>
      <c r="H18" s="444">
        <v>1</v>
      </c>
      <c r="I18" s="95">
        <v>1</v>
      </c>
      <c r="J18" s="95"/>
      <c r="K18" s="98">
        <v>6</v>
      </c>
      <c r="L18" s="442"/>
      <c r="M18" s="97">
        <f t="shared" si="4"/>
        <v>0</v>
      </c>
      <c r="N18" s="97" t="e">
        <f>M18*'BENEFICIO O CARGAS SOCIALES'!R20</f>
        <v>#DIV/0!</v>
      </c>
      <c r="O18" s="97" t="e">
        <f t="shared" si="5"/>
        <v>#DIV/0!</v>
      </c>
      <c r="P18" s="579" t="e">
        <f t="shared" si="8"/>
        <v>#DIV/0!</v>
      </c>
      <c r="Q18" s="579" t="e">
        <f t="shared" si="8"/>
        <v>#DIV/0!</v>
      </c>
      <c r="R18" s="579" t="e">
        <f t="shared" si="8"/>
        <v>#DIV/0!</v>
      </c>
      <c r="S18" s="579" t="e">
        <f t="shared" si="8"/>
        <v>#DIV/0!</v>
      </c>
      <c r="T18" s="579" t="e">
        <f t="shared" si="8"/>
        <v>#DIV/0!</v>
      </c>
      <c r="U18" s="579" t="e">
        <f t="shared" si="8"/>
        <v>#DIV/0!</v>
      </c>
      <c r="V18" s="580"/>
      <c r="W18" s="580"/>
      <c r="X18" s="580"/>
      <c r="Y18" s="580"/>
      <c r="Z18" s="580"/>
      <c r="AA18" s="580"/>
      <c r="AB18" s="580"/>
      <c r="AC18" s="580"/>
      <c r="AD18" s="580"/>
      <c r="AE18" s="580"/>
      <c r="AF18" s="580"/>
      <c r="AG18" s="580"/>
      <c r="AH18" s="580"/>
      <c r="AI18" s="580"/>
      <c r="AJ18" s="580"/>
      <c r="AK18" s="580"/>
      <c r="AL18" s="580"/>
      <c r="AM18" s="580"/>
      <c r="AN18" s="580"/>
      <c r="AO18" s="580"/>
      <c r="AP18" s="580"/>
      <c r="AQ18" s="580"/>
      <c r="AR18" s="580"/>
      <c r="AS18" s="580"/>
      <c r="AT18" s="580"/>
      <c r="AU18" s="580"/>
      <c r="AV18" s="580"/>
      <c r="AW18" s="580"/>
      <c r="AX18" s="580"/>
      <c r="AY18" s="580"/>
      <c r="AZ18" s="580"/>
      <c r="BA18" s="580"/>
      <c r="BB18" s="580"/>
    </row>
    <row r="19" spans="1:54" x14ac:dyDescent="0.3">
      <c r="A19" s="94" t="s">
        <v>306</v>
      </c>
      <c r="B19" s="100" t="s">
        <v>47</v>
      </c>
      <c r="C19" s="99" t="s">
        <v>161</v>
      </c>
      <c r="D19" s="95" t="s">
        <v>157</v>
      </c>
      <c r="E19" s="96"/>
      <c r="F19" s="95"/>
      <c r="G19" s="95" t="s">
        <v>158</v>
      </c>
      <c r="H19" s="444">
        <v>1</v>
      </c>
      <c r="I19" s="95">
        <v>1</v>
      </c>
      <c r="J19" s="95"/>
      <c r="K19" s="98">
        <v>6</v>
      </c>
      <c r="L19" s="442"/>
      <c r="M19" s="97">
        <f t="shared" si="4"/>
        <v>0</v>
      </c>
      <c r="N19" s="97" t="e">
        <f>M19*'BENEFICIO O CARGAS SOCIALES'!R21</f>
        <v>#DIV/0!</v>
      </c>
      <c r="O19" s="97" t="e">
        <f t="shared" si="5"/>
        <v>#DIV/0!</v>
      </c>
      <c r="P19" s="579" t="e">
        <f t="shared" si="8"/>
        <v>#DIV/0!</v>
      </c>
      <c r="Q19" s="579" t="e">
        <f t="shared" si="8"/>
        <v>#DIV/0!</v>
      </c>
      <c r="R19" s="579" t="e">
        <f t="shared" si="8"/>
        <v>#DIV/0!</v>
      </c>
      <c r="S19" s="579" t="e">
        <f t="shared" si="8"/>
        <v>#DIV/0!</v>
      </c>
      <c r="T19" s="579" t="e">
        <f t="shared" si="8"/>
        <v>#DIV/0!</v>
      </c>
      <c r="U19" s="579" t="e">
        <f t="shared" si="8"/>
        <v>#DIV/0!</v>
      </c>
      <c r="V19" s="580"/>
      <c r="W19" s="580"/>
      <c r="X19" s="580"/>
      <c r="Y19" s="580"/>
      <c r="Z19" s="580"/>
      <c r="AA19" s="580"/>
      <c r="AB19" s="580"/>
      <c r="AC19" s="580"/>
      <c r="AD19" s="580"/>
      <c r="AE19" s="580"/>
      <c r="AF19" s="580"/>
      <c r="AG19" s="580"/>
      <c r="AH19" s="580"/>
      <c r="AI19" s="580"/>
      <c r="AJ19" s="580"/>
      <c r="AK19" s="580"/>
      <c r="AL19" s="580"/>
      <c r="AM19" s="580"/>
      <c r="AN19" s="580"/>
      <c r="AO19" s="580"/>
      <c r="AP19" s="580"/>
      <c r="AQ19" s="580"/>
      <c r="AR19" s="580"/>
      <c r="AS19" s="580"/>
      <c r="AT19" s="580"/>
      <c r="AU19" s="580"/>
      <c r="AV19" s="580"/>
      <c r="AW19" s="580"/>
      <c r="AX19" s="580"/>
      <c r="AY19" s="580"/>
      <c r="AZ19" s="580"/>
      <c r="BA19" s="580"/>
      <c r="BB19" s="580"/>
    </row>
    <row r="20" spans="1:54" x14ac:dyDescent="0.3">
      <c r="A20" s="94" t="s">
        <v>307</v>
      </c>
      <c r="B20" s="100" t="s">
        <v>48</v>
      </c>
      <c r="C20" s="99" t="s">
        <v>162</v>
      </c>
      <c r="D20" s="95" t="s">
        <v>157</v>
      </c>
      <c r="E20" s="96"/>
      <c r="F20" s="95"/>
      <c r="G20" s="95" t="s">
        <v>158</v>
      </c>
      <c r="H20" s="444">
        <v>1</v>
      </c>
      <c r="I20" s="95">
        <v>1</v>
      </c>
      <c r="J20" s="95"/>
      <c r="K20" s="98">
        <v>6</v>
      </c>
      <c r="L20" s="442"/>
      <c r="M20" s="97">
        <f t="shared" si="4"/>
        <v>0</v>
      </c>
      <c r="N20" s="97" t="e">
        <f>M20*'BENEFICIO O CARGAS SOCIALES'!R22</f>
        <v>#DIV/0!</v>
      </c>
      <c r="O20" s="97" t="e">
        <f t="shared" si="5"/>
        <v>#DIV/0!</v>
      </c>
      <c r="P20" s="579" t="e">
        <f t="shared" si="8"/>
        <v>#DIV/0!</v>
      </c>
      <c r="Q20" s="579" t="e">
        <f t="shared" si="8"/>
        <v>#DIV/0!</v>
      </c>
      <c r="R20" s="579" t="e">
        <f t="shared" si="8"/>
        <v>#DIV/0!</v>
      </c>
      <c r="S20" s="579" t="e">
        <f t="shared" si="8"/>
        <v>#DIV/0!</v>
      </c>
      <c r="T20" s="579" t="e">
        <f t="shared" si="8"/>
        <v>#DIV/0!</v>
      </c>
      <c r="U20" s="579" t="e">
        <f t="shared" si="8"/>
        <v>#DIV/0!</v>
      </c>
      <c r="V20" s="580"/>
      <c r="W20" s="580"/>
      <c r="X20" s="580"/>
      <c r="Y20" s="580"/>
      <c r="Z20" s="580"/>
      <c r="AA20" s="580"/>
      <c r="AB20" s="580"/>
      <c r="AC20" s="580"/>
      <c r="AD20" s="580"/>
      <c r="AE20" s="580"/>
      <c r="AF20" s="580"/>
      <c r="AG20" s="580"/>
      <c r="AH20" s="580"/>
      <c r="AI20" s="580"/>
      <c r="AJ20" s="580"/>
      <c r="AK20" s="580"/>
      <c r="AL20" s="580"/>
      <c r="AM20" s="580"/>
      <c r="AN20" s="580"/>
      <c r="AO20" s="580"/>
      <c r="AP20" s="580"/>
      <c r="AQ20" s="580"/>
      <c r="AR20" s="580"/>
      <c r="AS20" s="580"/>
      <c r="AT20" s="580"/>
      <c r="AU20" s="580"/>
      <c r="AV20" s="580"/>
      <c r="AW20" s="580"/>
      <c r="AX20" s="580"/>
      <c r="AY20" s="580"/>
      <c r="AZ20" s="580"/>
      <c r="BA20" s="580"/>
      <c r="BB20" s="580"/>
    </row>
    <row r="21" spans="1:54" x14ac:dyDescent="0.3">
      <c r="A21" s="90"/>
      <c r="B21" s="91" t="s">
        <v>55</v>
      </c>
      <c r="C21" s="91"/>
      <c r="D21" s="91"/>
      <c r="E21" s="91"/>
      <c r="F21" s="91"/>
      <c r="G21" s="91"/>
      <c r="H21" s="91"/>
      <c r="I21" s="91"/>
      <c r="J21" s="91"/>
      <c r="K21" s="93"/>
      <c r="L21" s="443"/>
      <c r="M21" s="91"/>
      <c r="N21" s="91"/>
      <c r="O21" s="91"/>
      <c r="P21" s="577"/>
      <c r="Q21" s="577"/>
      <c r="R21" s="578"/>
      <c r="S21" s="578"/>
      <c r="T21" s="578"/>
      <c r="U21" s="578"/>
      <c r="V21" s="578"/>
      <c r="W21" s="578"/>
      <c r="X21" s="578"/>
      <c r="Y21" s="578"/>
      <c r="Z21" s="578"/>
      <c r="AA21" s="578"/>
      <c r="AB21" s="578"/>
      <c r="AC21" s="578"/>
      <c r="AD21" s="578"/>
      <c r="AE21" s="578"/>
      <c r="AF21" s="578"/>
      <c r="AG21" s="578"/>
      <c r="AH21" s="578"/>
      <c r="AI21" s="578"/>
      <c r="AJ21" s="578"/>
      <c r="AK21" s="578"/>
      <c r="AL21" s="578"/>
      <c r="AM21" s="578"/>
      <c r="AN21" s="578"/>
      <c r="AO21" s="578"/>
      <c r="AP21" s="578"/>
      <c r="AQ21" s="578"/>
      <c r="AR21" s="578"/>
      <c r="AS21" s="578"/>
      <c r="AT21" s="578"/>
      <c r="AU21" s="578"/>
      <c r="AV21" s="578"/>
      <c r="AW21" s="578"/>
      <c r="AX21" s="578"/>
      <c r="AY21" s="578"/>
      <c r="AZ21" s="578"/>
      <c r="BA21" s="578"/>
      <c r="BB21" s="578"/>
    </row>
    <row r="22" spans="1:54" x14ac:dyDescent="0.3">
      <c r="A22" s="94" t="s">
        <v>302</v>
      </c>
      <c r="B22" s="100" t="s">
        <v>342</v>
      </c>
      <c r="C22" s="99" t="s">
        <v>159</v>
      </c>
      <c r="D22" s="95" t="s">
        <v>165</v>
      </c>
      <c r="E22" s="96"/>
      <c r="F22" s="95"/>
      <c r="G22" s="95" t="s">
        <v>158</v>
      </c>
      <c r="H22" s="444">
        <v>1</v>
      </c>
      <c r="I22" s="95">
        <v>1</v>
      </c>
      <c r="J22" s="95"/>
      <c r="K22" s="98">
        <v>25</v>
      </c>
      <c r="L22" s="442"/>
      <c r="M22" s="97">
        <f t="shared" ref="M22:M27" si="9">K22*L22*I22*H22</f>
        <v>0</v>
      </c>
      <c r="N22" s="97" t="e">
        <f>M22*'BENEFICIO O CARGAS SOCIALES'!R24</f>
        <v>#DIV/0!</v>
      </c>
      <c r="O22" s="97" t="e">
        <f t="shared" ref="O22:O27" si="10">M22+N22</f>
        <v>#DIV/0!</v>
      </c>
      <c r="P22" s="581"/>
      <c r="Q22" s="581"/>
      <c r="R22" s="581"/>
      <c r="S22" s="581"/>
      <c r="T22" s="581"/>
      <c r="U22" s="581"/>
      <c r="V22" s="579" t="e">
        <f>$O22/$K22</f>
        <v>#DIV/0!</v>
      </c>
      <c r="W22" s="579" t="e">
        <f t="shared" ref="W22:AT25" si="11">$O22/$K22</f>
        <v>#DIV/0!</v>
      </c>
      <c r="X22" s="579" t="e">
        <f t="shared" si="11"/>
        <v>#DIV/0!</v>
      </c>
      <c r="Y22" s="579" t="e">
        <f t="shared" si="11"/>
        <v>#DIV/0!</v>
      </c>
      <c r="Z22" s="579" t="e">
        <f t="shared" si="11"/>
        <v>#DIV/0!</v>
      </c>
      <c r="AA22" s="579" t="e">
        <f t="shared" si="11"/>
        <v>#DIV/0!</v>
      </c>
      <c r="AB22" s="579" t="e">
        <f t="shared" si="11"/>
        <v>#DIV/0!</v>
      </c>
      <c r="AC22" s="579" t="e">
        <f t="shared" si="11"/>
        <v>#DIV/0!</v>
      </c>
      <c r="AD22" s="579" t="e">
        <f t="shared" si="11"/>
        <v>#DIV/0!</v>
      </c>
      <c r="AE22" s="579" t="e">
        <f t="shared" si="11"/>
        <v>#DIV/0!</v>
      </c>
      <c r="AF22" s="579" t="e">
        <f t="shared" si="11"/>
        <v>#DIV/0!</v>
      </c>
      <c r="AG22" s="579" t="e">
        <f t="shared" si="11"/>
        <v>#DIV/0!</v>
      </c>
      <c r="AH22" s="579" t="e">
        <f t="shared" si="11"/>
        <v>#DIV/0!</v>
      </c>
      <c r="AI22" s="579" t="e">
        <f t="shared" si="11"/>
        <v>#DIV/0!</v>
      </c>
      <c r="AJ22" s="579" t="e">
        <f t="shared" si="11"/>
        <v>#DIV/0!</v>
      </c>
      <c r="AK22" s="579" t="e">
        <f t="shared" si="11"/>
        <v>#DIV/0!</v>
      </c>
      <c r="AL22" s="579" t="e">
        <f t="shared" si="11"/>
        <v>#DIV/0!</v>
      </c>
      <c r="AM22" s="579" t="e">
        <f t="shared" si="11"/>
        <v>#DIV/0!</v>
      </c>
      <c r="AN22" s="579" t="e">
        <f t="shared" si="11"/>
        <v>#DIV/0!</v>
      </c>
      <c r="AO22" s="579" t="e">
        <f t="shared" si="11"/>
        <v>#DIV/0!</v>
      </c>
      <c r="AP22" s="579" t="e">
        <f t="shared" si="11"/>
        <v>#DIV/0!</v>
      </c>
      <c r="AQ22" s="579" t="e">
        <f t="shared" si="11"/>
        <v>#DIV/0!</v>
      </c>
      <c r="AR22" s="579" t="e">
        <f t="shared" si="11"/>
        <v>#DIV/0!</v>
      </c>
      <c r="AS22" s="579" t="e">
        <f t="shared" si="11"/>
        <v>#DIV/0!</v>
      </c>
      <c r="AT22" s="579" t="e">
        <f t="shared" si="11"/>
        <v>#DIV/0!</v>
      </c>
      <c r="AU22" s="581"/>
      <c r="AV22" s="581"/>
      <c r="AW22" s="581"/>
      <c r="AX22" s="581"/>
      <c r="AY22" s="581"/>
      <c r="AZ22" s="581"/>
      <c r="BA22" s="581"/>
      <c r="BB22" s="581"/>
    </row>
    <row r="23" spans="1:54" x14ac:dyDescent="0.3">
      <c r="A23" s="94" t="s">
        <v>300</v>
      </c>
      <c r="B23" s="100" t="s">
        <v>194</v>
      </c>
      <c r="C23" s="99" t="s">
        <v>166</v>
      </c>
      <c r="D23" s="95" t="s">
        <v>165</v>
      </c>
      <c r="E23" s="96"/>
      <c r="F23" s="95"/>
      <c r="G23" s="95" t="s">
        <v>158</v>
      </c>
      <c r="H23" s="444">
        <v>1</v>
      </c>
      <c r="I23" s="95">
        <v>1</v>
      </c>
      <c r="J23" s="95"/>
      <c r="K23" s="98">
        <v>20</v>
      </c>
      <c r="L23" s="442"/>
      <c r="M23" s="97">
        <f t="shared" si="9"/>
        <v>0</v>
      </c>
      <c r="N23" s="97" t="e">
        <f>M23*'BENEFICIO O CARGAS SOCIALES'!R25</f>
        <v>#DIV/0!</v>
      </c>
      <c r="O23" s="97" t="e">
        <f t="shared" si="10"/>
        <v>#DIV/0!</v>
      </c>
      <c r="P23" s="581"/>
      <c r="Q23" s="581"/>
      <c r="R23" s="581"/>
      <c r="S23" s="581"/>
      <c r="T23" s="581"/>
      <c r="U23" s="581"/>
      <c r="V23" s="579" t="e">
        <f>$O23/$K23</f>
        <v>#DIV/0!</v>
      </c>
      <c r="W23" s="579" t="e">
        <f t="shared" si="11"/>
        <v>#DIV/0!</v>
      </c>
      <c r="X23" s="579" t="e">
        <f t="shared" si="11"/>
        <v>#DIV/0!</v>
      </c>
      <c r="Y23" s="579" t="e">
        <f t="shared" si="11"/>
        <v>#DIV/0!</v>
      </c>
      <c r="Z23" s="579" t="e">
        <f t="shared" si="11"/>
        <v>#DIV/0!</v>
      </c>
      <c r="AA23" s="579" t="e">
        <f t="shared" si="11"/>
        <v>#DIV/0!</v>
      </c>
      <c r="AB23" s="579" t="e">
        <f t="shared" si="11"/>
        <v>#DIV/0!</v>
      </c>
      <c r="AC23" s="579" t="e">
        <f t="shared" si="11"/>
        <v>#DIV/0!</v>
      </c>
      <c r="AD23" s="579" t="e">
        <f t="shared" si="11"/>
        <v>#DIV/0!</v>
      </c>
      <c r="AE23" s="579" t="e">
        <f t="shared" si="11"/>
        <v>#DIV/0!</v>
      </c>
      <c r="AF23" s="579" t="e">
        <f t="shared" si="11"/>
        <v>#DIV/0!</v>
      </c>
      <c r="AG23" s="579" t="e">
        <f t="shared" si="11"/>
        <v>#DIV/0!</v>
      </c>
      <c r="AH23" s="579" t="e">
        <f t="shared" si="11"/>
        <v>#DIV/0!</v>
      </c>
      <c r="AI23" s="579" t="e">
        <f t="shared" si="11"/>
        <v>#DIV/0!</v>
      </c>
      <c r="AJ23" s="579" t="e">
        <f t="shared" si="11"/>
        <v>#DIV/0!</v>
      </c>
      <c r="AK23" s="579" t="e">
        <f t="shared" si="11"/>
        <v>#DIV/0!</v>
      </c>
      <c r="AL23" s="579" t="e">
        <f t="shared" si="11"/>
        <v>#DIV/0!</v>
      </c>
      <c r="AM23" s="579" t="e">
        <f t="shared" si="11"/>
        <v>#DIV/0!</v>
      </c>
      <c r="AN23" s="579" t="e">
        <f t="shared" si="11"/>
        <v>#DIV/0!</v>
      </c>
      <c r="AO23" s="579" t="e">
        <f t="shared" si="11"/>
        <v>#DIV/0!</v>
      </c>
      <c r="AP23" s="581"/>
      <c r="AQ23" s="581"/>
      <c r="AR23" s="581"/>
      <c r="AS23" s="581"/>
      <c r="AT23" s="581"/>
      <c r="AU23" s="581"/>
      <c r="AV23" s="581"/>
      <c r="AW23" s="581"/>
      <c r="AX23" s="581"/>
      <c r="AY23" s="581"/>
      <c r="AZ23" s="581"/>
      <c r="BA23" s="581"/>
      <c r="BB23" s="581"/>
    </row>
    <row r="24" spans="1:54" x14ac:dyDescent="0.3">
      <c r="A24" s="94" t="s">
        <v>301</v>
      </c>
      <c r="B24" s="100" t="s">
        <v>56</v>
      </c>
      <c r="C24" s="99" t="s">
        <v>159</v>
      </c>
      <c r="D24" s="95" t="s">
        <v>165</v>
      </c>
      <c r="E24" s="96"/>
      <c r="F24" s="95"/>
      <c r="G24" s="95" t="s">
        <v>158</v>
      </c>
      <c r="H24" s="444">
        <v>1</v>
      </c>
      <c r="I24" s="95">
        <v>1</v>
      </c>
      <c r="J24" s="95"/>
      <c r="K24" s="98">
        <v>25</v>
      </c>
      <c r="L24" s="442"/>
      <c r="M24" s="97">
        <f t="shared" si="9"/>
        <v>0</v>
      </c>
      <c r="N24" s="97" t="e">
        <f>M24*'BENEFICIO O CARGAS SOCIALES'!R26</f>
        <v>#DIV/0!</v>
      </c>
      <c r="O24" s="97" t="e">
        <f t="shared" si="10"/>
        <v>#DIV/0!</v>
      </c>
      <c r="P24" s="581"/>
      <c r="Q24" s="581"/>
      <c r="R24" s="581"/>
      <c r="S24" s="581"/>
      <c r="T24" s="581"/>
      <c r="U24" s="581"/>
      <c r="V24" s="579" t="e">
        <f>$O24/$K24</f>
        <v>#DIV/0!</v>
      </c>
      <c r="W24" s="579" t="e">
        <f t="shared" si="11"/>
        <v>#DIV/0!</v>
      </c>
      <c r="X24" s="579" t="e">
        <f t="shared" si="11"/>
        <v>#DIV/0!</v>
      </c>
      <c r="Y24" s="579" t="e">
        <f t="shared" si="11"/>
        <v>#DIV/0!</v>
      </c>
      <c r="Z24" s="579" t="e">
        <f t="shared" si="11"/>
        <v>#DIV/0!</v>
      </c>
      <c r="AA24" s="579" t="e">
        <f t="shared" si="11"/>
        <v>#DIV/0!</v>
      </c>
      <c r="AB24" s="579" t="e">
        <f t="shared" si="11"/>
        <v>#DIV/0!</v>
      </c>
      <c r="AC24" s="579" t="e">
        <f t="shared" si="11"/>
        <v>#DIV/0!</v>
      </c>
      <c r="AD24" s="579" t="e">
        <f t="shared" si="11"/>
        <v>#DIV/0!</v>
      </c>
      <c r="AE24" s="579" t="e">
        <f t="shared" si="11"/>
        <v>#DIV/0!</v>
      </c>
      <c r="AF24" s="579" t="e">
        <f t="shared" si="11"/>
        <v>#DIV/0!</v>
      </c>
      <c r="AG24" s="579" t="e">
        <f t="shared" si="11"/>
        <v>#DIV/0!</v>
      </c>
      <c r="AH24" s="579" t="e">
        <f t="shared" si="11"/>
        <v>#DIV/0!</v>
      </c>
      <c r="AI24" s="579" t="e">
        <f t="shared" si="11"/>
        <v>#DIV/0!</v>
      </c>
      <c r="AJ24" s="579" t="e">
        <f t="shared" si="11"/>
        <v>#DIV/0!</v>
      </c>
      <c r="AK24" s="579" t="e">
        <f t="shared" si="11"/>
        <v>#DIV/0!</v>
      </c>
      <c r="AL24" s="579" t="e">
        <f t="shared" si="11"/>
        <v>#DIV/0!</v>
      </c>
      <c r="AM24" s="579" t="e">
        <f t="shared" si="11"/>
        <v>#DIV/0!</v>
      </c>
      <c r="AN24" s="579" t="e">
        <f t="shared" si="11"/>
        <v>#DIV/0!</v>
      </c>
      <c r="AO24" s="579" t="e">
        <f t="shared" si="11"/>
        <v>#DIV/0!</v>
      </c>
      <c r="AP24" s="579" t="e">
        <f t="shared" si="11"/>
        <v>#DIV/0!</v>
      </c>
      <c r="AQ24" s="579" t="e">
        <f t="shared" si="11"/>
        <v>#DIV/0!</v>
      </c>
      <c r="AR24" s="579" t="e">
        <f t="shared" si="11"/>
        <v>#DIV/0!</v>
      </c>
      <c r="AS24" s="579" t="e">
        <f t="shared" si="11"/>
        <v>#DIV/0!</v>
      </c>
      <c r="AT24" s="579" t="e">
        <f t="shared" si="11"/>
        <v>#DIV/0!</v>
      </c>
      <c r="AU24" s="581"/>
      <c r="AV24" s="581"/>
      <c r="AW24" s="581"/>
      <c r="AX24" s="581"/>
      <c r="AY24" s="581"/>
      <c r="AZ24" s="581"/>
      <c r="BA24" s="580"/>
      <c r="BB24" s="580"/>
    </row>
    <row r="25" spans="1:54" x14ac:dyDescent="0.3">
      <c r="A25" s="94" t="s">
        <v>308</v>
      </c>
      <c r="B25" s="100" t="s">
        <v>57</v>
      </c>
      <c r="C25" s="99" t="s">
        <v>159</v>
      </c>
      <c r="D25" s="95" t="s">
        <v>165</v>
      </c>
      <c r="E25" s="96"/>
      <c r="F25" s="95"/>
      <c r="G25" s="95" t="s">
        <v>158</v>
      </c>
      <c r="H25" s="444">
        <v>1</v>
      </c>
      <c r="I25" s="95">
        <v>1</v>
      </c>
      <c r="J25" s="95"/>
      <c r="K25" s="98">
        <v>29</v>
      </c>
      <c r="L25" s="442"/>
      <c r="M25" s="97">
        <f t="shared" si="9"/>
        <v>0</v>
      </c>
      <c r="N25" s="97" t="e">
        <f>M25*'BENEFICIO O CARGAS SOCIALES'!R27</f>
        <v>#DIV/0!</v>
      </c>
      <c r="O25" s="97" t="e">
        <f t="shared" si="10"/>
        <v>#DIV/0!</v>
      </c>
      <c r="P25" s="581"/>
      <c r="Q25" s="581"/>
      <c r="R25" s="579" t="e">
        <f>$O25/$K25</f>
        <v>#DIV/0!</v>
      </c>
      <c r="S25" s="579" t="e">
        <f t="shared" ref="S25:AH27" si="12">$O25/$K25</f>
        <v>#DIV/0!</v>
      </c>
      <c r="T25" s="579" t="e">
        <f t="shared" si="12"/>
        <v>#DIV/0!</v>
      </c>
      <c r="U25" s="579" t="e">
        <f t="shared" si="12"/>
        <v>#DIV/0!</v>
      </c>
      <c r="V25" s="579" t="e">
        <f t="shared" si="12"/>
        <v>#DIV/0!</v>
      </c>
      <c r="W25" s="579" t="e">
        <f t="shared" si="11"/>
        <v>#DIV/0!</v>
      </c>
      <c r="X25" s="579" t="e">
        <f t="shared" si="11"/>
        <v>#DIV/0!</v>
      </c>
      <c r="Y25" s="579" t="e">
        <f t="shared" si="11"/>
        <v>#DIV/0!</v>
      </c>
      <c r="Z25" s="579" t="e">
        <f t="shared" si="11"/>
        <v>#DIV/0!</v>
      </c>
      <c r="AA25" s="579" t="e">
        <f t="shared" si="11"/>
        <v>#DIV/0!</v>
      </c>
      <c r="AB25" s="579" t="e">
        <f t="shared" si="11"/>
        <v>#DIV/0!</v>
      </c>
      <c r="AC25" s="579" t="e">
        <f t="shared" si="11"/>
        <v>#DIV/0!</v>
      </c>
      <c r="AD25" s="579" t="e">
        <f t="shared" si="11"/>
        <v>#DIV/0!</v>
      </c>
      <c r="AE25" s="579" t="e">
        <f t="shared" si="11"/>
        <v>#DIV/0!</v>
      </c>
      <c r="AF25" s="579" t="e">
        <f t="shared" si="11"/>
        <v>#DIV/0!</v>
      </c>
      <c r="AG25" s="579" t="e">
        <f t="shared" si="11"/>
        <v>#DIV/0!</v>
      </c>
      <c r="AH25" s="579" t="e">
        <f t="shared" si="11"/>
        <v>#DIV/0!</v>
      </c>
      <c r="AI25" s="579" t="e">
        <f t="shared" si="11"/>
        <v>#DIV/0!</v>
      </c>
      <c r="AJ25" s="579" t="e">
        <f t="shared" si="11"/>
        <v>#DIV/0!</v>
      </c>
      <c r="AK25" s="579" t="e">
        <f t="shared" si="11"/>
        <v>#DIV/0!</v>
      </c>
      <c r="AL25" s="579" t="e">
        <f t="shared" si="11"/>
        <v>#DIV/0!</v>
      </c>
      <c r="AM25" s="579" t="e">
        <f t="shared" si="11"/>
        <v>#DIV/0!</v>
      </c>
      <c r="AN25" s="579" t="e">
        <f t="shared" si="11"/>
        <v>#DIV/0!</v>
      </c>
      <c r="AO25" s="579" t="e">
        <f t="shared" si="11"/>
        <v>#DIV/0!</v>
      </c>
      <c r="AP25" s="579" t="e">
        <f t="shared" si="11"/>
        <v>#DIV/0!</v>
      </c>
      <c r="AQ25" s="579" t="e">
        <f t="shared" si="11"/>
        <v>#DIV/0!</v>
      </c>
      <c r="AR25" s="579" t="e">
        <f t="shared" si="11"/>
        <v>#DIV/0!</v>
      </c>
      <c r="AS25" s="579" t="e">
        <f t="shared" si="11"/>
        <v>#DIV/0!</v>
      </c>
      <c r="AT25" s="579" t="e">
        <f t="shared" si="11"/>
        <v>#DIV/0!</v>
      </c>
      <c r="AU25" s="581"/>
      <c r="AV25" s="581"/>
      <c r="AW25" s="581"/>
      <c r="AX25" s="581"/>
      <c r="AY25" s="581"/>
      <c r="AZ25" s="581"/>
      <c r="BA25" s="580"/>
      <c r="BB25" s="580"/>
    </row>
    <row r="26" spans="1:54" x14ac:dyDescent="0.3">
      <c r="A26" s="94" t="s">
        <v>303</v>
      </c>
      <c r="B26" s="100" t="s">
        <v>189</v>
      </c>
      <c r="C26" s="99" t="s">
        <v>159</v>
      </c>
      <c r="D26" s="95" t="s">
        <v>165</v>
      </c>
      <c r="E26" s="96"/>
      <c r="F26" s="95"/>
      <c r="G26" s="95" t="s">
        <v>158</v>
      </c>
      <c r="H26" s="444">
        <v>1</v>
      </c>
      <c r="I26" s="95">
        <v>1</v>
      </c>
      <c r="J26" s="95"/>
      <c r="K26" s="98">
        <v>8</v>
      </c>
      <c r="L26" s="442"/>
      <c r="M26" s="97">
        <f t="shared" si="9"/>
        <v>0</v>
      </c>
      <c r="N26" s="97" t="e">
        <f>M26*'BENEFICIO O CARGAS SOCIALES'!R28</f>
        <v>#DIV/0!</v>
      </c>
      <c r="O26" s="97" t="e">
        <f t="shared" si="10"/>
        <v>#DIV/0!</v>
      </c>
      <c r="P26" s="581"/>
      <c r="Q26" s="581"/>
      <c r="R26" s="581"/>
      <c r="S26" s="581"/>
      <c r="T26" s="581"/>
      <c r="U26" s="581"/>
      <c r="V26" s="579" t="e">
        <f t="shared" si="12"/>
        <v>#DIV/0!</v>
      </c>
      <c r="W26" s="579" t="e">
        <f t="shared" si="12"/>
        <v>#DIV/0!</v>
      </c>
      <c r="X26" s="579" t="e">
        <f t="shared" si="12"/>
        <v>#DIV/0!</v>
      </c>
      <c r="Y26" s="579" t="e">
        <f t="shared" si="12"/>
        <v>#DIV/0!</v>
      </c>
      <c r="Z26" s="579" t="e">
        <f t="shared" si="12"/>
        <v>#DIV/0!</v>
      </c>
      <c r="AA26" s="579" t="e">
        <f t="shared" si="12"/>
        <v>#DIV/0!</v>
      </c>
      <c r="AB26" s="579" t="e">
        <f t="shared" si="12"/>
        <v>#DIV/0!</v>
      </c>
      <c r="AC26" s="579" t="e">
        <f t="shared" si="12"/>
        <v>#DIV/0!</v>
      </c>
      <c r="AD26" s="581"/>
      <c r="AE26" s="581"/>
      <c r="AF26" s="581"/>
      <c r="AG26" s="581"/>
      <c r="AH26" s="581"/>
      <c r="AI26" s="581"/>
      <c r="AJ26" s="581"/>
      <c r="AK26" s="581"/>
      <c r="AL26" s="581"/>
      <c r="AM26" s="581"/>
      <c r="AN26" s="581"/>
      <c r="AO26" s="581"/>
      <c r="AP26" s="581"/>
      <c r="AQ26" s="581"/>
      <c r="AR26" s="581"/>
      <c r="AS26" s="581"/>
      <c r="AT26" s="581"/>
      <c r="AU26" s="581"/>
      <c r="AV26" s="581"/>
      <c r="AW26" s="581"/>
      <c r="AX26" s="581"/>
      <c r="AY26" s="581"/>
      <c r="AZ26" s="581"/>
      <c r="BA26" s="580"/>
      <c r="BB26" s="580"/>
    </row>
    <row r="27" spans="1:54" x14ac:dyDescent="0.3">
      <c r="A27" s="94" t="s">
        <v>304</v>
      </c>
      <c r="B27" s="100" t="s">
        <v>45</v>
      </c>
      <c r="C27" s="99" t="s">
        <v>159</v>
      </c>
      <c r="D27" s="95" t="s">
        <v>165</v>
      </c>
      <c r="E27" s="96"/>
      <c r="F27" s="95"/>
      <c r="G27" s="95" t="s">
        <v>158</v>
      </c>
      <c r="H27" s="444">
        <v>1</v>
      </c>
      <c r="I27" s="95">
        <v>1</v>
      </c>
      <c r="J27" s="95"/>
      <c r="K27" s="98">
        <v>25</v>
      </c>
      <c r="L27" s="442"/>
      <c r="M27" s="97">
        <f t="shared" si="9"/>
        <v>0</v>
      </c>
      <c r="N27" s="97" t="e">
        <f>M27*'BENEFICIO O CARGAS SOCIALES'!R29</f>
        <v>#DIV/0!</v>
      </c>
      <c r="O27" s="97" t="e">
        <f t="shared" si="10"/>
        <v>#DIV/0!</v>
      </c>
      <c r="P27" s="581"/>
      <c r="Q27" s="581"/>
      <c r="R27" s="581"/>
      <c r="S27" s="581"/>
      <c r="T27" s="581"/>
      <c r="U27" s="581"/>
      <c r="V27" s="579" t="e">
        <f>$O27/$K27</f>
        <v>#DIV/0!</v>
      </c>
      <c r="W27" s="579" t="e">
        <f t="shared" si="12"/>
        <v>#DIV/0!</v>
      </c>
      <c r="X27" s="579" t="e">
        <f t="shared" si="12"/>
        <v>#DIV/0!</v>
      </c>
      <c r="Y27" s="579" t="e">
        <f t="shared" si="12"/>
        <v>#DIV/0!</v>
      </c>
      <c r="Z27" s="579" t="e">
        <f t="shared" si="12"/>
        <v>#DIV/0!</v>
      </c>
      <c r="AA27" s="579" t="e">
        <f t="shared" si="12"/>
        <v>#DIV/0!</v>
      </c>
      <c r="AB27" s="579" t="e">
        <f t="shared" si="12"/>
        <v>#DIV/0!</v>
      </c>
      <c r="AC27" s="579" t="e">
        <f t="shared" si="12"/>
        <v>#DIV/0!</v>
      </c>
      <c r="AD27" s="579" t="e">
        <f t="shared" si="12"/>
        <v>#DIV/0!</v>
      </c>
      <c r="AE27" s="579" t="e">
        <f t="shared" si="12"/>
        <v>#DIV/0!</v>
      </c>
      <c r="AF27" s="579" t="e">
        <f t="shared" si="12"/>
        <v>#DIV/0!</v>
      </c>
      <c r="AG27" s="579" t="e">
        <f t="shared" si="12"/>
        <v>#DIV/0!</v>
      </c>
      <c r="AH27" s="579" t="e">
        <f t="shared" si="12"/>
        <v>#DIV/0!</v>
      </c>
      <c r="AI27" s="579" t="e">
        <f t="shared" ref="AI27:BB27" si="13">$O27/$K27</f>
        <v>#DIV/0!</v>
      </c>
      <c r="AJ27" s="579" t="e">
        <f t="shared" si="13"/>
        <v>#DIV/0!</v>
      </c>
      <c r="AK27" s="579" t="e">
        <f t="shared" si="13"/>
        <v>#DIV/0!</v>
      </c>
      <c r="AL27" s="579" t="e">
        <f t="shared" si="13"/>
        <v>#DIV/0!</v>
      </c>
      <c r="AM27" s="579" t="e">
        <f t="shared" si="13"/>
        <v>#DIV/0!</v>
      </c>
      <c r="AN27" s="579" t="e">
        <f t="shared" si="13"/>
        <v>#DIV/0!</v>
      </c>
      <c r="AO27" s="579" t="e">
        <f t="shared" si="13"/>
        <v>#DIV/0!</v>
      </c>
      <c r="AP27" s="579" t="e">
        <f t="shared" si="13"/>
        <v>#DIV/0!</v>
      </c>
      <c r="AQ27" s="579" t="e">
        <f t="shared" si="13"/>
        <v>#DIV/0!</v>
      </c>
      <c r="AR27" s="579" t="e">
        <f t="shared" si="13"/>
        <v>#DIV/0!</v>
      </c>
      <c r="AS27" s="579" t="e">
        <f t="shared" si="13"/>
        <v>#DIV/0!</v>
      </c>
      <c r="AT27" s="579" t="e">
        <f t="shared" si="13"/>
        <v>#DIV/0!</v>
      </c>
      <c r="AU27" s="581"/>
      <c r="AV27" s="581"/>
      <c r="AW27" s="581"/>
      <c r="AX27" s="581"/>
      <c r="AY27" s="581"/>
      <c r="AZ27" s="581"/>
      <c r="BA27" s="580"/>
      <c r="BB27" s="580"/>
    </row>
    <row r="28" spans="1:54" x14ac:dyDescent="0.3">
      <c r="A28" s="90"/>
      <c r="B28" s="91" t="s">
        <v>59</v>
      </c>
      <c r="C28" s="91"/>
      <c r="D28" s="91"/>
      <c r="E28" s="91"/>
      <c r="F28" s="91"/>
      <c r="G28" s="91"/>
      <c r="H28" s="91"/>
      <c r="I28" s="91"/>
      <c r="J28" s="91"/>
      <c r="K28" s="93"/>
      <c r="L28" s="443"/>
      <c r="M28" s="91"/>
      <c r="N28" s="91"/>
      <c r="O28" s="91"/>
      <c r="P28" s="577"/>
      <c r="Q28" s="577"/>
      <c r="R28" s="578"/>
      <c r="S28" s="578"/>
      <c r="T28" s="578"/>
      <c r="U28" s="578"/>
      <c r="V28" s="578"/>
      <c r="W28" s="578"/>
      <c r="X28" s="578"/>
      <c r="Y28" s="578"/>
      <c r="Z28" s="578"/>
      <c r="AA28" s="578"/>
      <c r="AB28" s="578"/>
      <c r="AC28" s="578"/>
      <c r="AD28" s="578"/>
      <c r="AE28" s="578"/>
      <c r="AF28" s="578"/>
      <c r="AG28" s="578"/>
      <c r="AH28" s="578"/>
      <c r="AI28" s="578"/>
      <c r="AJ28" s="578"/>
      <c r="AK28" s="578"/>
      <c r="AL28" s="578"/>
      <c r="AM28" s="578"/>
      <c r="AN28" s="578"/>
      <c r="AO28" s="578"/>
      <c r="AP28" s="578"/>
      <c r="AQ28" s="578"/>
      <c r="AR28" s="578"/>
      <c r="AS28" s="578"/>
      <c r="AT28" s="578"/>
      <c r="AU28" s="578"/>
      <c r="AV28" s="578"/>
      <c r="AW28" s="578"/>
      <c r="AX28" s="578"/>
      <c r="AY28" s="578"/>
      <c r="AZ28" s="578"/>
      <c r="BA28" s="578"/>
      <c r="BB28" s="578"/>
    </row>
    <row r="29" spans="1:54" x14ac:dyDescent="0.3">
      <c r="A29" s="94" t="s">
        <v>305</v>
      </c>
      <c r="B29" s="100" t="s">
        <v>46</v>
      </c>
      <c r="C29" s="99" t="s">
        <v>160</v>
      </c>
      <c r="D29" s="95" t="s">
        <v>165</v>
      </c>
      <c r="E29" s="96"/>
      <c r="F29" s="95"/>
      <c r="G29" s="95" t="s">
        <v>158</v>
      </c>
      <c r="H29" s="444">
        <v>1</v>
      </c>
      <c r="I29" s="95">
        <v>1</v>
      </c>
      <c r="J29" s="95"/>
      <c r="K29" s="98">
        <v>8</v>
      </c>
      <c r="L29" s="442"/>
      <c r="M29" s="97">
        <f t="shared" ref="M29:M31" si="14">K29*L29*I29*H29</f>
        <v>0</v>
      </c>
      <c r="N29" s="97" t="e">
        <f>M29*'BENEFICIO O CARGAS SOCIALES'!R31</f>
        <v>#DIV/0!</v>
      </c>
      <c r="O29" s="97" t="e">
        <f>M29+N29</f>
        <v>#DIV/0!</v>
      </c>
      <c r="P29" s="581"/>
      <c r="Q29" s="581"/>
      <c r="R29" s="581"/>
      <c r="S29" s="581"/>
      <c r="T29" s="581"/>
      <c r="U29" s="581"/>
      <c r="V29" s="581"/>
      <c r="W29" s="581"/>
      <c r="X29" s="581"/>
      <c r="Y29" s="581"/>
      <c r="Z29" s="581"/>
      <c r="AA29" s="581"/>
      <c r="AB29" s="581"/>
      <c r="AC29" s="581"/>
      <c r="AD29" s="581"/>
      <c r="AE29" s="581"/>
      <c r="AF29" s="581"/>
      <c r="AG29" s="581"/>
      <c r="AH29" s="581"/>
      <c r="AI29" s="581"/>
      <c r="AJ29" s="581"/>
      <c r="AK29" s="581"/>
      <c r="AL29" s="581"/>
      <c r="AM29" s="579" t="e">
        <f t="shared" ref="AM29:AT31" si="15">$O29/$K29</f>
        <v>#DIV/0!</v>
      </c>
      <c r="AN29" s="579" t="e">
        <f t="shared" si="15"/>
        <v>#DIV/0!</v>
      </c>
      <c r="AO29" s="579" t="e">
        <f t="shared" si="15"/>
        <v>#DIV/0!</v>
      </c>
      <c r="AP29" s="579" t="e">
        <f t="shared" si="15"/>
        <v>#DIV/0!</v>
      </c>
      <c r="AQ29" s="579" t="e">
        <f t="shared" si="15"/>
        <v>#DIV/0!</v>
      </c>
      <c r="AR29" s="579" t="e">
        <f t="shared" si="15"/>
        <v>#DIV/0!</v>
      </c>
      <c r="AS29" s="579" t="e">
        <f t="shared" si="15"/>
        <v>#DIV/0!</v>
      </c>
      <c r="AT29" s="579" t="e">
        <f t="shared" si="15"/>
        <v>#DIV/0!</v>
      </c>
      <c r="AU29" s="580"/>
      <c r="AV29" s="580"/>
      <c r="AW29" s="580"/>
      <c r="AX29" s="580"/>
      <c r="AY29" s="580"/>
      <c r="AZ29" s="580"/>
      <c r="BA29" s="580"/>
      <c r="BB29" s="580"/>
    </row>
    <row r="30" spans="1:54" x14ac:dyDescent="0.3">
      <c r="A30" s="94" t="s">
        <v>306</v>
      </c>
      <c r="B30" s="100" t="s">
        <v>47</v>
      </c>
      <c r="C30" s="99" t="s">
        <v>161</v>
      </c>
      <c r="D30" s="95" t="s">
        <v>165</v>
      </c>
      <c r="E30" s="96"/>
      <c r="F30" s="95"/>
      <c r="G30" s="95" t="s">
        <v>158</v>
      </c>
      <c r="H30" s="444">
        <v>1</v>
      </c>
      <c r="I30" s="95">
        <v>1</v>
      </c>
      <c r="J30" s="101"/>
      <c r="K30" s="98">
        <v>8</v>
      </c>
      <c r="L30" s="442"/>
      <c r="M30" s="97">
        <f t="shared" si="14"/>
        <v>0</v>
      </c>
      <c r="N30" s="97" t="e">
        <f>M30*'BENEFICIO O CARGAS SOCIALES'!R32</f>
        <v>#DIV/0!</v>
      </c>
      <c r="O30" s="97" t="e">
        <f>M30+N30</f>
        <v>#DIV/0!</v>
      </c>
      <c r="P30" s="581"/>
      <c r="Q30" s="581"/>
      <c r="R30" s="581"/>
      <c r="S30" s="581"/>
      <c r="T30" s="581"/>
      <c r="U30" s="581"/>
      <c r="V30" s="581"/>
      <c r="W30" s="581"/>
      <c r="X30" s="581"/>
      <c r="Y30" s="581"/>
      <c r="Z30" s="581"/>
      <c r="AA30" s="581"/>
      <c r="AB30" s="581"/>
      <c r="AC30" s="581"/>
      <c r="AD30" s="581"/>
      <c r="AE30" s="581"/>
      <c r="AF30" s="581"/>
      <c r="AG30" s="581"/>
      <c r="AH30" s="581"/>
      <c r="AI30" s="581"/>
      <c r="AJ30" s="581"/>
      <c r="AK30" s="581"/>
      <c r="AL30" s="581"/>
      <c r="AM30" s="579" t="e">
        <f t="shared" si="15"/>
        <v>#DIV/0!</v>
      </c>
      <c r="AN30" s="579" t="e">
        <f t="shared" si="15"/>
        <v>#DIV/0!</v>
      </c>
      <c r="AO30" s="579" t="e">
        <f t="shared" si="15"/>
        <v>#DIV/0!</v>
      </c>
      <c r="AP30" s="579" t="e">
        <f t="shared" si="15"/>
        <v>#DIV/0!</v>
      </c>
      <c r="AQ30" s="579" t="e">
        <f t="shared" si="15"/>
        <v>#DIV/0!</v>
      </c>
      <c r="AR30" s="579" t="e">
        <f t="shared" si="15"/>
        <v>#DIV/0!</v>
      </c>
      <c r="AS30" s="579" t="e">
        <f t="shared" si="15"/>
        <v>#DIV/0!</v>
      </c>
      <c r="AT30" s="579" t="e">
        <f t="shared" si="15"/>
        <v>#DIV/0!</v>
      </c>
      <c r="AU30" s="580"/>
      <c r="AV30" s="580"/>
      <c r="AW30" s="580"/>
      <c r="AX30" s="580"/>
      <c r="AY30" s="580"/>
      <c r="AZ30" s="580"/>
      <c r="BA30" s="580"/>
      <c r="BB30" s="580"/>
    </row>
    <row r="31" spans="1:54" x14ac:dyDescent="0.3">
      <c r="A31" s="94" t="s">
        <v>307</v>
      </c>
      <c r="B31" s="100" t="s">
        <v>48</v>
      </c>
      <c r="C31" s="99" t="s">
        <v>162</v>
      </c>
      <c r="D31" s="95" t="s">
        <v>165</v>
      </c>
      <c r="E31" s="96"/>
      <c r="F31" s="95"/>
      <c r="G31" s="95" t="s">
        <v>158</v>
      </c>
      <c r="H31" s="444">
        <v>1</v>
      </c>
      <c r="I31" s="95">
        <v>1</v>
      </c>
      <c r="J31" s="101"/>
      <c r="K31" s="98">
        <v>8</v>
      </c>
      <c r="L31" s="442"/>
      <c r="M31" s="97">
        <f t="shared" si="14"/>
        <v>0</v>
      </c>
      <c r="N31" s="97" t="e">
        <f>M31*'BENEFICIO O CARGAS SOCIALES'!R33</f>
        <v>#DIV/0!</v>
      </c>
      <c r="O31" s="97" t="e">
        <f>M31+N31</f>
        <v>#DIV/0!</v>
      </c>
      <c r="P31" s="581"/>
      <c r="Q31" s="581"/>
      <c r="R31" s="581"/>
      <c r="S31" s="581"/>
      <c r="T31" s="581"/>
      <c r="U31" s="581"/>
      <c r="V31" s="581"/>
      <c r="W31" s="581"/>
      <c r="X31" s="581"/>
      <c r="Y31" s="581"/>
      <c r="Z31" s="581"/>
      <c r="AA31" s="581"/>
      <c r="AB31" s="581"/>
      <c r="AC31" s="581"/>
      <c r="AD31" s="581"/>
      <c r="AE31" s="581"/>
      <c r="AF31" s="581"/>
      <c r="AG31" s="581"/>
      <c r="AH31" s="581"/>
      <c r="AI31" s="581"/>
      <c r="AJ31" s="581"/>
      <c r="AK31" s="581"/>
      <c r="AL31" s="581"/>
      <c r="AM31" s="579" t="e">
        <f t="shared" si="15"/>
        <v>#DIV/0!</v>
      </c>
      <c r="AN31" s="579" t="e">
        <f t="shared" si="15"/>
        <v>#DIV/0!</v>
      </c>
      <c r="AO31" s="579" t="e">
        <f t="shared" si="15"/>
        <v>#DIV/0!</v>
      </c>
      <c r="AP31" s="579" t="e">
        <f t="shared" si="15"/>
        <v>#DIV/0!</v>
      </c>
      <c r="AQ31" s="579" t="e">
        <f t="shared" si="15"/>
        <v>#DIV/0!</v>
      </c>
      <c r="AR31" s="579" t="e">
        <f t="shared" si="15"/>
        <v>#DIV/0!</v>
      </c>
      <c r="AS31" s="579" t="e">
        <f t="shared" si="15"/>
        <v>#DIV/0!</v>
      </c>
      <c r="AT31" s="579" t="e">
        <f t="shared" si="15"/>
        <v>#DIV/0!</v>
      </c>
      <c r="AU31" s="580"/>
      <c r="AV31" s="580"/>
      <c r="AW31" s="580"/>
      <c r="AX31" s="580"/>
      <c r="AY31" s="580"/>
      <c r="AZ31" s="580"/>
      <c r="BA31" s="580"/>
      <c r="BB31" s="580"/>
    </row>
    <row r="32" spans="1:54" x14ac:dyDescent="0.3">
      <c r="A32" s="90"/>
      <c r="B32" s="91" t="s">
        <v>60</v>
      </c>
      <c r="C32" s="91"/>
      <c r="D32" s="91"/>
      <c r="E32" s="91"/>
      <c r="F32" s="91"/>
      <c r="G32" s="92"/>
      <c r="H32" s="445"/>
      <c r="I32" s="91"/>
      <c r="J32" s="91"/>
      <c r="K32" s="93"/>
      <c r="L32" s="443"/>
      <c r="M32" s="91"/>
      <c r="N32" s="91"/>
      <c r="O32" s="91"/>
      <c r="P32" s="577"/>
      <c r="Q32" s="577"/>
      <c r="R32" s="578"/>
      <c r="S32" s="578"/>
      <c r="T32" s="578"/>
      <c r="U32" s="578"/>
      <c r="V32" s="578"/>
      <c r="W32" s="578"/>
      <c r="X32" s="578"/>
      <c r="Y32" s="578"/>
      <c r="Z32" s="578"/>
      <c r="AA32" s="578"/>
      <c r="AB32" s="578"/>
      <c r="AC32" s="578"/>
      <c r="AD32" s="578"/>
      <c r="AE32" s="578"/>
      <c r="AF32" s="578"/>
      <c r="AG32" s="578"/>
      <c r="AH32" s="578"/>
      <c r="AI32" s="578"/>
      <c r="AJ32" s="578"/>
      <c r="AK32" s="578"/>
      <c r="AL32" s="578"/>
      <c r="AM32" s="578"/>
      <c r="AN32" s="578"/>
      <c r="AO32" s="578"/>
      <c r="AP32" s="578"/>
      <c r="AQ32" s="578"/>
      <c r="AR32" s="578"/>
      <c r="AS32" s="578"/>
      <c r="AT32" s="578"/>
      <c r="AU32" s="578"/>
      <c r="AV32" s="578"/>
      <c r="AW32" s="578"/>
      <c r="AX32" s="578"/>
      <c r="AY32" s="578"/>
      <c r="AZ32" s="578"/>
      <c r="BA32" s="578"/>
      <c r="BB32" s="578"/>
    </row>
    <row r="33" spans="1:54" x14ac:dyDescent="0.3">
      <c r="A33" s="94" t="s">
        <v>309</v>
      </c>
      <c r="B33" s="100" t="s">
        <v>49</v>
      </c>
      <c r="C33" s="99" t="s">
        <v>163</v>
      </c>
      <c r="D33" s="95" t="s">
        <v>165</v>
      </c>
      <c r="E33" s="96"/>
      <c r="F33" s="95"/>
      <c r="G33" s="95" t="s">
        <v>158</v>
      </c>
      <c r="H33" s="444">
        <v>1</v>
      </c>
      <c r="I33" s="95">
        <v>1</v>
      </c>
      <c r="J33" s="101"/>
      <c r="K33" s="98">
        <v>29</v>
      </c>
      <c r="L33" s="442"/>
      <c r="M33" s="97">
        <f t="shared" ref="M33:M34" si="16">K33*L33*I33*H33</f>
        <v>0</v>
      </c>
      <c r="N33" s="97" t="e">
        <f>M33*'BENEFICIO O CARGAS SOCIALES'!R35</f>
        <v>#DIV/0!</v>
      </c>
      <c r="O33" s="97" t="e">
        <f>M33+N33</f>
        <v>#DIV/0!</v>
      </c>
      <c r="P33" s="581"/>
      <c r="Q33" s="581"/>
      <c r="R33" s="579" t="e">
        <f>$O33/$K33</f>
        <v>#DIV/0!</v>
      </c>
      <c r="S33" s="579" t="e">
        <f t="shared" ref="S33:AT34" si="17">$O33/$K33</f>
        <v>#DIV/0!</v>
      </c>
      <c r="T33" s="579" t="e">
        <f t="shared" si="17"/>
        <v>#DIV/0!</v>
      </c>
      <c r="U33" s="579" t="e">
        <f t="shared" si="17"/>
        <v>#DIV/0!</v>
      </c>
      <c r="V33" s="579" t="e">
        <f t="shared" si="17"/>
        <v>#DIV/0!</v>
      </c>
      <c r="W33" s="579" t="e">
        <f t="shared" si="17"/>
        <v>#DIV/0!</v>
      </c>
      <c r="X33" s="579" t="e">
        <f t="shared" si="17"/>
        <v>#DIV/0!</v>
      </c>
      <c r="Y33" s="579" t="e">
        <f t="shared" si="17"/>
        <v>#DIV/0!</v>
      </c>
      <c r="Z33" s="579" t="e">
        <f t="shared" si="17"/>
        <v>#DIV/0!</v>
      </c>
      <c r="AA33" s="579" t="e">
        <f t="shared" si="17"/>
        <v>#DIV/0!</v>
      </c>
      <c r="AB33" s="579" t="e">
        <f t="shared" si="17"/>
        <v>#DIV/0!</v>
      </c>
      <c r="AC33" s="579" t="e">
        <f t="shared" si="17"/>
        <v>#DIV/0!</v>
      </c>
      <c r="AD33" s="579" t="e">
        <f t="shared" si="17"/>
        <v>#DIV/0!</v>
      </c>
      <c r="AE33" s="579" t="e">
        <f t="shared" si="17"/>
        <v>#DIV/0!</v>
      </c>
      <c r="AF33" s="579" t="e">
        <f t="shared" si="17"/>
        <v>#DIV/0!</v>
      </c>
      <c r="AG33" s="579" t="e">
        <f t="shared" si="17"/>
        <v>#DIV/0!</v>
      </c>
      <c r="AH33" s="579" t="e">
        <f t="shared" si="17"/>
        <v>#DIV/0!</v>
      </c>
      <c r="AI33" s="579" t="e">
        <f t="shared" si="17"/>
        <v>#DIV/0!</v>
      </c>
      <c r="AJ33" s="579" t="e">
        <f t="shared" si="17"/>
        <v>#DIV/0!</v>
      </c>
      <c r="AK33" s="579" t="e">
        <f t="shared" si="17"/>
        <v>#DIV/0!</v>
      </c>
      <c r="AL33" s="579" t="e">
        <f t="shared" si="17"/>
        <v>#DIV/0!</v>
      </c>
      <c r="AM33" s="579" t="e">
        <f t="shared" si="17"/>
        <v>#DIV/0!</v>
      </c>
      <c r="AN33" s="579" t="e">
        <f t="shared" si="17"/>
        <v>#DIV/0!</v>
      </c>
      <c r="AO33" s="579" t="e">
        <f t="shared" si="17"/>
        <v>#DIV/0!</v>
      </c>
      <c r="AP33" s="579" t="e">
        <f t="shared" si="17"/>
        <v>#DIV/0!</v>
      </c>
      <c r="AQ33" s="579" t="e">
        <f t="shared" si="17"/>
        <v>#DIV/0!</v>
      </c>
      <c r="AR33" s="579" t="e">
        <f t="shared" si="17"/>
        <v>#DIV/0!</v>
      </c>
      <c r="AS33" s="579" t="e">
        <f t="shared" si="17"/>
        <v>#DIV/0!</v>
      </c>
      <c r="AT33" s="579" t="e">
        <f t="shared" si="17"/>
        <v>#DIV/0!</v>
      </c>
      <c r="AU33" s="580"/>
      <c r="AV33" s="580"/>
      <c r="AW33" s="580"/>
      <c r="AX33" s="580"/>
      <c r="AY33" s="580"/>
      <c r="AZ33" s="580"/>
      <c r="BA33" s="580"/>
      <c r="BB33" s="580"/>
    </row>
    <row r="34" spans="1:54" x14ac:dyDescent="0.3">
      <c r="A34" s="94" t="s">
        <v>310</v>
      </c>
      <c r="B34" s="100" t="s">
        <v>50</v>
      </c>
      <c r="C34" s="99" t="s">
        <v>164</v>
      </c>
      <c r="D34" s="95" t="s">
        <v>165</v>
      </c>
      <c r="E34" s="96"/>
      <c r="F34" s="95"/>
      <c r="G34" s="95" t="s">
        <v>158</v>
      </c>
      <c r="H34" s="444">
        <v>1</v>
      </c>
      <c r="I34" s="95">
        <v>1</v>
      </c>
      <c r="J34" s="101"/>
      <c r="K34" s="98">
        <v>29</v>
      </c>
      <c r="L34" s="442"/>
      <c r="M34" s="97">
        <f t="shared" si="16"/>
        <v>0</v>
      </c>
      <c r="N34" s="97" t="e">
        <f>M34*'BENEFICIO O CARGAS SOCIALES'!R36</f>
        <v>#DIV/0!</v>
      </c>
      <c r="O34" s="97" t="e">
        <f>M34+N34</f>
        <v>#DIV/0!</v>
      </c>
      <c r="P34" s="581"/>
      <c r="Q34" s="581"/>
      <c r="R34" s="579" t="e">
        <f>$O34/$K34</f>
        <v>#DIV/0!</v>
      </c>
      <c r="S34" s="579" t="e">
        <f t="shared" si="17"/>
        <v>#DIV/0!</v>
      </c>
      <c r="T34" s="579" t="e">
        <f t="shared" si="17"/>
        <v>#DIV/0!</v>
      </c>
      <c r="U34" s="579" t="e">
        <f t="shared" si="17"/>
        <v>#DIV/0!</v>
      </c>
      <c r="V34" s="579" t="e">
        <f t="shared" si="17"/>
        <v>#DIV/0!</v>
      </c>
      <c r="W34" s="579" t="e">
        <f t="shared" si="17"/>
        <v>#DIV/0!</v>
      </c>
      <c r="X34" s="579" t="e">
        <f t="shared" si="17"/>
        <v>#DIV/0!</v>
      </c>
      <c r="Y34" s="579" t="e">
        <f t="shared" si="17"/>
        <v>#DIV/0!</v>
      </c>
      <c r="Z34" s="579" t="e">
        <f t="shared" si="17"/>
        <v>#DIV/0!</v>
      </c>
      <c r="AA34" s="579" t="e">
        <f t="shared" si="17"/>
        <v>#DIV/0!</v>
      </c>
      <c r="AB34" s="579" t="e">
        <f t="shared" si="17"/>
        <v>#DIV/0!</v>
      </c>
      <c r="AC34" s="579" t="e">
        <f t="shared" si="17"/>
        <v>#DIV/0!</v>
      </c>
      <c r="AD34" s="579" t="e">
        <f t="shared" si="17"/>
        <v>#DIV/0!</v>
      </c>
      <c r="AE34" s="579" t="e">
        <f t="shared" si="17"/>
        <v>#DIV/0!</v>
      </c>
      <c r="AF34" s="579" t="e">
        <f t="shared" si="17"/>
        <v>#DIV/0!</v>
      </c>
      <c r="AG34" s="579" t="e">
        <f t="shared" si="17"/>
        <v>#DIV/0!</v>
      </c>
      <c r="AH34" s="579" t="e">
        <f t="shared" si="17"/>
        <v>#DIV/0!</v>
      </c>
      <c r="AI34" s="579" t="e">
        <f t="shared" si="17"/>
        <v>#DIV/0!</v>
      </c>
      <c r="AJ34" s="579" t="e">
        <f t="shared" si="17"/>
        <v>#DIV/0!</v>
      </c>
      <c r="AK34" s="579" t="e">
        <f t="shared" si="17"/>
        <v>#DIV/0!</v>
      </c>
      <c r="AL34" s="579" t="e">
        <f t="shared" si="17"/>
        <v>#DIV/0!</v>
      </c>
      <c r="AM34" s="579" t="e">
        <f t="shared" si="17"/>
        <v>#DIV/0!</v>
      </c>
      <c r="AN34" s="579" t="e">
        <f t="shared" si="17"/>
        <v>#DIV/0!</v>
      </c>
      <c r="AO34" s="579" t="e">
        <f t="shared" si="17"/>
        <v>#DIV/0!</v>
      </c>
      <c r="AP34" s="579" t="e">
        <f t="shared" si="17"/>
        <v>#DIV/0!</v>
      </c>
      <c r="AQ34" s="579" t="e">
        <f t="shared" si="17"/>
        <v>#DIV/0!</v>
      </c>
      <c r="AR34" s="579" t="e">
        <f t="shared" si="17"/>
        <v>#DIV/0!</v>
      </c>
      <c r="AS34" s="579" t="e">
        <f t="shared" si="17"/>
        <v>#DIV/0!</v>
      </c>
      <c r="AT34" s="579" t="e">
        <f t="shared" si="17"/>
        <v>#DIV/0!</v>
      </c>
      <c r="AU34" s="580"/>
      <c r="AV34" s="580"/>
      <c r="AW34" s="580"/>
      <c r="AX34" s="580"/>
      <c r="AY34" s="580"/>
      <c r="AZ34" s="580"/>
      <c r="BA34" s="580"/>
      <c r="BB34" s="580"/>
    </row>
    <row r="35" spans="1:54" x14ac:dyDescent="0.3">
      <c r="A35" s="87"/>
      <c r="B35" s="88" t="s">
        <v>167</v>
      </c>
      <c r="C35" s="88"/>
      <c r="D35" s="88"/>
      <c r="E35" s="88"/>
      <c r="F35" s="88"/>
      <c r="G35" s="88"/>
      <c r="H35" s="88"/>
      <c r="I35" s="88"/>
      <c r="J35" s="88"/>
      <c r="K35" s="102"/>
      <c r="L35" s="443"/>
      <c r="M35" s="88"/>
      <c r="N35" s="88"/>
      <c r="O35" s="88"/>
      <c r="P35" s="575"/>
      <c r="Q35" s="575"/>
      <c r="R35" s="576"/>
      <c r="S35" s="576"/>
      <c r="T35" s="576"/>
      <c r="U35" s="576"/>
      <c r="V35" s="576"/>
      <c r="W35" s="576"/>
      <c r="X35" s="576"/>
      <c r="Y35" s="576"/>
      <c r="Z35" s="576"/>
      <c r="AA35" s="576"/>
      <c r="AB35" s="576"/>
      <c r="AC35" s="576"/>
      <c r="AD35" s="576"/>
      <c r="AE35" s="576"/>
      <c r="AF35" s="576"/>
      <c r="AG35" s="576"/>
      <c r="AH35" s="576"/>
      <c r="AI35" s="576"/>
      <c r="AJ35" s="576"/>
      <c r="AK35" s="576"/>
      <c r="AL35" s="576"/>
      <c r="AM35" s="576"/>
      <c r="AN35" s="576"/>
      <c r="AO35" s="576"/>
      <c r="AP35" s="576"/>
      <c r="AQ35" s="576"/>
      <c r="AR35" s="576"/>
      <c r="AS35" s="576"/>
      <c r="AT35" s="576"/>
      <c r="AU35" s="576"/>
      <c r="AV35" s="576"/>
      <c r="AW35" s="576"/>
      <c r="AX35" s="576"/>
      <c r="AY35" s="576"/>
      <c r="AZ35" s="576"/>
      <c r="BA35" s="576"/>
      <c r="BB35" s="576"/>
    </row>
    <row r="36" spans="1:54" ht="28.8" x14ac:dyDescent="0.3">
      <c r="A36" s="90"/>
      <c r="B36" s="103" t="s">
        <v>61</v>
      </c>
      <c r="C36" s="91"/>
      <c r="D36" s="91"/>
      <c r="E36" s="91"/>
      <c r="F36" s="91"/>
      <c r="G36" s="92"/>
      <c r="H36" s="445"/>
      <c r="I36" s="91"/>
      <c r="J36" s="91"/>
      <c r="K36" s="93"/>
      <c r="L36" s="443"/>
      <c r="M36" s="91"/>
      <c r="N36" s="91"/>
      <c r="O36" s="91"/>
      <c r="P36" s="577"/>
      <c r="Q36" s="577"/>
      <c r="R36" s="578"/>
      <c r="S36" s="578"/>
      <c r="T36" s="578"/>
      <c r="U36" s="578"/>
      <c r="V36" s="578"/>
      <c r="W36" s="578"/>
      <c r="X36" s="578"/>
      <c r="Y36" s="578"/>
      <c r="Z36" s="578"/>
      <c r="AA36" s="578"/>
      <c r="AB36" s="578"/>
      <c r="AC36" s="578"/>
      <c r="AD36" s="578"/>
      <c r="AE36" s="578"/>
      <c r="AF36" s="578"/>
      <c r="AG36" s="578"/>
      <c r="AH36" s="578"/>
      <c r="AI36" s="578"/>
      <c r="AJ36" s="578"/>
      <c r="AK36" s="578"/>
      <c r="AL36" s="578"/>
      <c r="AM36" s="578"/>
      <c r="AN36" s="578"/>
      <c r="AO36" s="578"/>
      <c r="AP36" s="578"/>
      <c r="AQ36" s="578"/>
      <c r="AR36" s="578"/>
      <c r="AS36" s="578"/>
      <c r="AT36" s="578"/>
      <c r="AU36" s="578"/>
      <c r="AV36" s="578"/>
      <c r="AW36" s="578"/>
      <c r="AX36" s="578"/>
      <c r="AY36" s="578"/>
      <c r="AZ36" s="578"/>
      <c r="BA36" s="578"/>
      <c r="BB36" s="578"/>
    </row>
    <row r="37" spans="1:54" ht="33" customHeight="1" x14ac:dyDescent="0.3">
      <c r="A37" s="94" t="s">
        <v>311</v>
      </c>
      <c r="B37" s="104" t="s">
        <v>200</v>
      </c>
      <c r="C37" s="99" t="s">
        <v>159</v>
      </c>
      <c r="D37" s="95" t="s">
        <v>165</v>
      </c>
      <c r="E37" s="99"/>
      <c r="F37" s="95"/>
      <c r="G37" s="95" t="s">
        <v>158</v>
      </c>
      <c r="H37" s="444">
        <v>1</v>
      </c>
      <c r="I37" s="95">
        <v>1</v>
      </c>
      <c r="J37" s="95"/>
      <c r="K37" s="98">
        <v>29</v>
      </c>
      <c r="L37" s="442"/>
      <c r="M37" s="97">
        <f t="shared" ref="M37:M39" si="18">K37*L37*I37*H37</f>
        <v>0</v>
      </c>
      <c r="N37" s="97" t="e">
        <f>M37*'BENEFICIO O CARGAS SOCIALES'!R39</f>
        <v>#DIV/0!</v>
      </c>
      <c r="O37" s="97" t="e">
        <f t="shared" ref="O37:O42" si="19">M37+N37</f>
        <v>#DIV/0!</v>
      </c>
      <c r="P37" s="581"/>
      <c r="Q37" s="581"/>
      <c r="R37" s="579" t="e">
        <f t="shared" ref="R37:AG39" si="20">$O37/$K37</f>
        <v>#DIV/0!</v>
      </c>
      <c r="S37" s="579" t="e">
        <f t="shared" si="20"/>
        <v>#DIV/0!</v>
      </c>
      <c r="T37" s="579" t="e">
        <f t="shared" si="20"/>
        <v>#DIV/0!</v>
      </c>
      <c r="U37" s="579" t="e">
        <f t="shared" si="20"/>
        <v>#DIV/0!</v>
      </c>
      <c r="V37" s="579" t="e">
        <f t="shared" si="20"/>
        <v>#DIV/0!</v>
      </c>
      <c r="W37" s="579" t="e">
        <f t="shared" si="20"/>
        <v>#DIV/0!</v>
      </c>
      <c r="X37" s="579" t="e">
        <f t="shared" si="20"/>
        <v>#DIV/0!</v>
      </c>
      <c r="Y37" s="579" t="e">
        <f t="shared" si="20"/>
        <v>#DIV/0!</v>
      </c>
      <c r="Z37" s="579" t="e">
        <f t="shared" si="20"/>
        <v>#DIV/0!</v>
      </c>
      <c r="AA37" s="579" t="e">
        <f t="shared" si="20"/>
        <v>#DIV/0!</v>
      </c>
      <c r="AB37" s="579" t="e">
        <f t="shared" si="20"/>
        <v>#DIV/0!</v>
      </c>
      <c r="AC37" s="579" t="e">
        <f t="shared" si="20"/>
        <v>#DIV/0!</v>
      </c>
      <c r="AD37" s="579" t="e">
        <f t="shared" si="20"/>
        <v>#DIV/0!</v>
      </c>
      <c r="AE37" s="579" t="e">
        <f t="shared" si="20"/>
        <v>#DIV/0!</v>
      </c>
      <c r="AF37" s="579" t="e">
        <f t="shared" si="20"/>
        <v>#DIV/0!</v>
      </c>
      <c r="AG37" s="579" t="e">
        <f t="shared" si="20"/>
        <v>#DIV/0!</v>
      </c>
      <c r="AH37" s="579" t="e">
        <f t="shared" ref="AH37:BB39" si="21">$O37/$K37</f>
        <v>#DIV/0!</v>
      </c>
      <c r="AI37" s="579" t="e">
        <f t="shared" si="21"/>
        <v>#DIV/0!</v>
      </c>
      <c r="AJ37" s="579" t="e">
        <f t="shared" si="21"/>
        <v>#DIV/0!</v>
      </c>
      <c r="AK37" s="579" t="e">
        <f t="shared" si="21"/>
        <v>#DIV/0!</v>
      </c>
      <c r="AL37" s="579" t="e">
        <f t="shared" si="21"/>
        <v>#DIV/0!</v>
      </c>
      <c r="AM37" s="579" t="e">
        <f t="shared" si="21"/>
        <v>#DIV/0!</v>
      </c>
      <c r="AN37" s="579" t="e">
        <f t="shared" si="21"/>
        <v>#DIV/0!</v>
      </c>
      <c r="AO37" s="579" t="e">
        <f t="shared" si="21"/>
        <v>#DIV/0!</v>
      </c>
      <c r="AP37" s="579" t="e">
        <f t="shared" si="21"/>
        <v>#DIV/0!</v>
      </c>
      <c r="AQ37" s="579" t="e">
        <f t="shared" si="21"/>
        <v>#DIV/0!</v>
      </c>
      <c r="AR37" s="579" t="e">
        <f t="shared" si="21"/>
        <v>#DIV/0!</v>
      </c>
      <c r="AS37" s="579" t="e">
        <f t="shared" si="21"/>
        <v>#DIV/0!</v>
      </c>
      <c r="AT37" s="579" t="e">
        <f t="shared" si="21"/>
        <v>#DIV/0!</v>
      </c>
      <c r="AU37" s="581"/>
      <c r="AV37" s="581"/>
      <c r="AW37" s="581"/>
      <c r="AX37" s="581"/>
      <c r="AY37" s="581"/>
      <c r="AZ37" s="581"/>
      <c r="BA37" s="581"/>
      <c r="BB37" s="581"/>
    </row>
    <row r="38" spans="1:54" ht="32.25" customHeight="1" x14ac:dyDescent="0.3">
      <c r="A38" s="94" t="s">
        <v>312</v>
      </c>
      <c r="B38" s="104" t="s">
        <v>201</v>
      </c>
      <c r="C38" s="99" t="s">
        <v>159</v>
      </c>
      <c r="D38" s="95" t="s">
        <v>165</v>
      </c>
      <c r="E38" s="99"/>
      <c r="F38" s="95"/>
      <c r="G38" s="95" t="s">
        <v>158</v>
      </c>
      <c r="H38" s="444">
        <v>1</v>
      </c>
      <c r="I38" s="95">
        <v>1</v>
      </c>
      <c r="J38" s="95"/>
      <c r="K38" s="98">
        <v>29</v>
      </c>
      <c r="L38" s="442"/>
      <c r="M38" s="97">
        <f t="shared" si="18"/>
        <v>0</v>
      </c>
      <c r="N38" s="97" t="e">
        <f>M38*'BENEFICIO O CARGAS SOCIALES'!R40</f>
        <v>#DIV/0!</v>
      </c>
      <c r="O38" s="97" t="e">
        <f t="shared" si="19"/>
        <v>#DIV/0!</v>
      </c>
      <c r="P38" s="581"/>
      <c r="Q38" s="581"/>
      <c r="R38" s="579" t="e">
        <f t="shared" si="20"/>
        <v>#DIV/0!</v>
      </c>
      <c r="S38" s="579" t="e">
        <f t="shared" si="20"/>
        <v>#DIV/0!</v>
      </c>
      <c r="T38" s="579" t="e">
        <f t="shared" si="20"/>
        <v>#DIV/0!</v>
      </c>
      <c r="U38" s="579" t="e">
        <f t="shared" si="20"/>
        <v>#DIV/0!</v>
      </c>
      <c r="V38" s="579" t="e">
        <f t="shared" si="20"/>
        <v>#DIV/0!</v>
      </c>
      <c r="W38" s="579" t="e">
        <f t="shared" si="20"/>
        <v>#DIV/0!</v>
      </c>
      <c r="X38" s="579" t="e">
        <f t="shared" si="20"/>
        <v>#DIV/0!</v>
      </c>
      <c r="Y38" s="579" t="e">
        <f t="shared" si="20"/>
        <v>#DIV/0!</v>
      </c>
      <c r="Z38" s="579" t="e">
        <f t="shared" si="20"/>
        <v>#DIV/0!</v>
      </c>
      <c r="AA38" s="579" t="e">
        <f t="shared" si="20"/>
        <v>#DIV/0!</v>
      </c>
      <c r="AB38" s="579" t="e">
        <f t="shared" si="20"/>
        <v>#DIV/0!</v>
      </c>
      <c r="AC38" s="579" t="e">
        <f t="shared" si="20"/>
        <v>#DIV/0!</v>
      </c>
      <c r="AD38" s="579" t="e">
        <f t="shared" si="20"/>
        <v>#DIV/0!</v>
      </c>
      <c r="AE38" s="579" t="e">
        <f t="shared" si="20"/>
        <v>#DIV/0!</v>
      </c>
      <c r="AF38" s="579" t="e">
        <f t="shared" si="20"/>
        <v>#DIV/0!</v>
      </c>
      <c r="AG38" s="579" t="e">
        <f t="shared" si="20"/>
        <v>#DIV/0!</v>
      </c>
      <c r="AH38" s="579" t="e">
        <f t="shared" si="21"/>
        <v>#DIV/0!</v>
      </c>
      <c r="AI38" s="579" t="e">
        <f t="shared" si="21"/>
        <v>#DIV/0!</v>
      </c>
      <c r="AJ38" s="579" t="e">
        <f t="shared" si="21"/>
        <v>#DIV/0!</v>
      </c>
      <c r="AK38" s="579" t="e">
        <f t="shared" si="21"/>
        <v>#DIV/0!</v>
      </c>
      <c r="AL38" s="579" t="e">
        <f t="shared" si="21"/>
        <v>#DIV/0!</v>
      </c>
      <c r="AM38" s="579" t="e">
        <f t="shared" si="21"/>
        <v>#DIV/0!</v>
      </c>
      <c r="AN38" s="579" t="e">
        <f t="shared" si="21"/>
        <v>#DIV/0!</v>
      </c>
      <c r="AO38" s="579" t="e">
        <f t="shared" si="21"/>
        <v>#DIV/0!</v>
      </c>
      <c r="AP38" s="579" t="e">
        <f t="shared" si="21"/>
        <v>#DIV/0!</v>
      </c>
      <c r="AQ38" s="579" t="e">
        <f t="shared" si="21"/>
        <v>#DIV/0!</v>
      </c>
      <c r="AR38" s="579" t="e">
        <f t="shared" si="21"/>
        <v>#DIV/0!</v>
      </c>
      <c r="AS38" s="579" t="e">
        <f t="shared" si="21"/>
        <v>#DIV/0!</v>
      </c>
      <c r="AT38" s="579" t="e">
        <f t="shared" si="21"/>
        <v>#DIV/0!</v>
      </c>
      <c r="AU38" s="581"/>
      <c r="AV38" s="581"/>
      <c r="AW38" s="581"/>
      <c r="AX38" s="581"/>
      <c r="AY38" s="581"/>
      <c r="AZ38" s="581"/>
      <c r="BA38" s="581"/>
      <c r="BB38" s="581"/>
    </row>
    <row r="39" spans="1:54" x14ac:dyDescent="0.3">
      <c r="A39" s="94" t="s">
        <v>313</v>
      </c>
      <c r="B39" s="104" t="s">
        <v>62</v>
      </c>
      <c r="C39" s="99" t="s">
        <v>159</v>
      </c>
      <c r="D39" s="95" t="s">
        <v>165</v>
      </c>
      <c r="E39" s="99"/>
      <c r="F39" s="95"/>
      <c r="G39" s="95" t="s">
        <v>173</v>
      </c>
      <c r="H39" s="444">
        <v>1</v>
      </c>
      <c r="I39" s="105">
        <v>1</v>
      </c>
      <c r="J39" s="95"/>
      <c r="K39" s="98">
        <v>12</v>
      </c>
      <c r="L39" s="442"/>
      <c r="M39" s="97">
        <f t="shared" si="18"/>
        <v>0</v>
      </c>
      <c r="N39" s="97" t="e">
        <f>M39*'BENEFICIO O CARGAS SOCIALES'!R41</f>
        <v>#DIV/0!</v>
      </c>
      <c r="O39" s="97" t="e">
        <f t="shared" si="19"/>
        <v>#DIV/0!</v>
      </c>
      <c r="P39" s="581"/>
      <c r="Q39" s="581"/>
      <c r="R39" s="579" t="e">
        <f t="shared" si="20"/>
        <v>#DIV/0!</v>
      </c>
      <c r="S39" s="579" t="e">
        <f t="shared" si="20"/>
        <v>#DIV/0!</v>
      </c>
      <c r="T39" s="579" t="e">
        <f t="shared" si="20"/>
        <v>#DIV/0!</v>
      </c>
      <c r="U39" s="579" t="e">
        <f t="shared" si="20"/>
        <v>#DIV/0!</v>
      </c>
      <c r="V39" s="581"/>
      <c r="W39" s="581"/>
      <c r="X39" s="581"/>
      <c r="Y39" s="581"/>
      <c r="Z39" s="581"/>
      <c r="AA39" s="581"/>
      <c r="AB39" s="581"/>
      <c r="AC39" s="581"/>
      <c r="AD39" s="581"/>
      <c r="AE39" s="581"/>
      <c r="AF39" s="581"/>
      <c r="AG39" s="581"/>
      <c r="AH39" s="581"/>
      <c r="AI39" s="581"/>
      <c r="AJ39" s="581"/>
      <c r="AK39" s="581"/>
      <c r="AL39" s="581"/>
      <c r="AM39" s="579" t="e">
        <f t="shared" si="21"/>
        <v>#DIV/0!</v>
      </c>
      <c r="AN39" s="579" t="e">
        <f t="shared" si="21"/>
        <v>#DIV/0!</v>
      </c>
      <c r="AO39" s="579" t="e">
        <f t="shared" si="21"/>
        <v>#DIV/0!</v>
      </c>
      <c r="AP39" s="579" t="e">
        <f t="shared" si="21"/>
        <v>#DIV/0!</v>
      </c>
      <c r="AQ39" s="579" t="e">
        <f t="shared" si="21"/>
        <v>#DIV/0!</v>
      </c>
      <c r="AR39" s="579" t="e">
        <f t="shared" si="21"/>
        <v>#DIV/0!</v>
      </c>
      <c r="AS39" s="579" t="e">
        <f t="shared" si="21"/>
        <v>#DIV/0!</v>
      </c>
      <c r="AT39" s="579" t="e">
        <f t="shared" si="21"/>
        <v>#DIV/0!</v>
      </c>
      <c r="AU39" s="581"/>
      <c r="AV39" s="581"/>
      <c r="AW39" s="581"/>
      <c r="AX39" s="581"/>
      <c r="AY39" s="581"/>
      <c r="AZ39" s="581"/>
      <c r="BA39" s="581"/>
      <c r="BB39" s="581"/>
    </row>
    <row r="40" spans="1:54" x14ac:dyDescent="0.3">
      <c r="A40" s="90"/>
      <c r="B40" s="91" t="s">
        <v>168</v>
      </c>
      <c r="C40" s="91"/>
      <c r="D40" s="91"/>
      <c r="E40" s="91"/>
      <c r="F40" s="91"/>
      <c r="G40" s="92"/>
      <c r="H40" s="445"/>
      <c r="I40" s="91"/>
      <c r="J40" s="91"/>
      <c r="K40" s="93"/>
      <c r="L40" s="443"/>
      <c r="M40" s="91"/>
      <c r="N40" s="91"/>
      <c r="O40" s="91"/>
      <c r="P40" s="577"/>
      <c r="Q40" s="577"/>
      <c r="R40" s="578"/>
      <c r="S40" s="578"/>
      <c r="T40" s="578"/>
      <c r="U40" s="578"/>
      <c r="V40" s="578"/>
      <c r="W40" s="578"/>
      <c r="X40" s="578"/>
      <c r="Y40" s="578"/>
      <c r="Z40" s="578"/>
      <c r="AA40" s="578"/>
      <c r="AB40" s="578"/>
      <c r="AC40" s="578"/>
      <c r="AD40" s="578"/>
      <c r="AE40" s="578"/>
      <c r="AF40" s="578"/>
      <c r="AG40" s="578"/>
      <c r="AH40" s="578"/>
      <c r="AI40" s="578"/>
      <c r="AJ40" s="578"/>
      <c r="AK40" s="578"/>
      <c r="AL40" s="578"/>
      <c r="AM40" s="578"/>
      <c r="AN40" s="578"/>
      <c r="AO40" s="578"/>
      <c r="AP40" s="578"/>
      <c r="AQ40" s="578"/>
      <c r="AR40" s="578"/>
      <c r="AS40" s="578"/>
      <c r="AT40" s="578"/>
      <c r="AU40" s="578"/>
      <c r="AV40" s="578"/>
      <c r="AW40" s="578"/>
      <c r="AX40" s="578"/>
      <c r="AY40" s="578"/>
      <c r="AZ40" s="578"/>
      <c r="BA40" s="578"/>
      <c r="BB40" s="578"/>
    </row>
    <row r="41" spans="1:54" x14ac:dyDescent="0.3">
      <c r="A41" s="94" t="s">
        <v>314</v>
      </c>
      <c r="B41" s="104" t="s">
        <v>202</v>
      </c>
      <c r="C41" s="99" t="s">
        <v>160</v>
      </c>
      <c r="D41" s="95" t="s">
        <v>165</v>
      </c>
      <c r="E41" s="99"/>
      <c r="F41" s="95"/>
      <c r="G41" s="95" t="s">
        <v>158</v>
      </c>
      <c r="H41" s="444">
        <v>1</v>
      </c>
      <c r="I41" s="95">
        <v>1</v>
      </c>
      <c r="J41" s="95"/>
      <c r="K41" s="98">
        <v>8</v>
      </c>
      <c r="L41" s="442"/>
      <c r="M41" s="97">
        <f t="shared" ref="M41:M43" si="22">K41*L41*I41*H41</f>
        <v>0</v>
      </c>
      <c r="N41" s="97" t="e">
        <f>M41*'BENEFICIO O CARGAS SOCIALES'!R43</f>
        <v>#DIV/0!</v>
      </c>
      <c r="O41" s="97" t="e">
        <f t="shared" si="19"/>
        <v>#DIV/0!</v>
      </c>
      <c r="P41" s="581"/>
      <c r="Q41" s="581"/>
      <c r="R41" s="580"/>
      <c r="S41" s="580"/>
      <c r="T41" s="580"/>
      <c r="U41" s="580"/>
      <c r="V41" s="580"/>
      <c r="W41" s="580"/>
      <c r="X41" s="580"/>
      <c r="Y41" s="580"/>
      <c r="Z41" s="580"/>
      <c r="AA41" s="580"/>
      <c r="AB41" s="580"/>
      <c r="AC41" s="580"/>
      <c r="AD41" s="580"/>
      <c r="AE41" s="580"/>
      <c r="AF41" s="580"/>
      <c r="AG41" s="580"/>
      <c r="AH41" s="580"/>
      <c r="AI41" s="580"/>
      <c r="AJ41" s="580"/>
      <c r="AK41" s="580"/>
      <c r="AL41" s="580"/>
      <c r="AM41" s="579" t="e">
        <f t="shared" ref="AM41:AT43" si="23">$O41/$K41</f>
        <v>#DIV/0!</v>
      </c>
      <c r="AN41" s="579" t="e">
        <f t="shared" si="23"/>
        <v>#DIV/0!</v>
      </c>
      <c r="AO41" s="579" t="e">
        <f t="shared" si="23"/>
        <v>#DIV/0!</v>
      </c>
      <c r="AP41" s="579" t="e">
        <f t="shared" si="23"/>
        <v>#DIV/0!</v>
      </c>
      <c r="AQ41" s="579" t="e">
        <f t="shared" si="23"/>
        <v>#DIV/0!</v>
      </c>
      <c r="AR41" s="579" t="e">
        <f t="shared" si="23"/>
        <v>#DIV/0!</v>
      </c>
      <c r="AS41" s="579" t="e">
        <f t="shared" si="23"/>
        <v>#DIV/0!</v>
      </c>
      <c r="AT41" s="579" t="e">
        <f t="shared" si="23"/>
        <v>#DIV/0!</v>
      </c>
      <c r="AU41" s="580"/>
      <c r="AV41" s="580"/>
      <c r="AW41" s="580"/>
      <c r="AX41" s="580"/>
      <c r="AY41" s="580"/>
      <c r="AZ41" s="580"/>
      <c r="BA41" s="580"/>
      <c r="BB41" s="580"/>
    </row>
    <row r="42" spans="1:54" x14ac:dyDescent="0.3">
      <c r="A42" s="94" t="s">
        <v>315</v>
      </c>
      <c r="B42" s="104" t="s">
        <v>203</v>
      </c>
      <c r="C42" s="99" t="s">
        <v>161</v>
      </c>
      <c r="D42" s="95" t="s">
        <v>165</v>
      </c>
      <c r="E42" s="99"/>
      <c r="F42" s="95"/>
      <c r="G42" s="95" t="s">
        <v>158</v>
      </c>
      <c r="H42" s="444">
        <v>1</v>
      </c>
      <c r="I42" s="95">
        <v>1</v>
      </c>
      <c r="J42" s="95"/>
      <c r="K42" s="98">
        <v>8</v>
      </c>
      <c r="L42" s="442"/>
      <c r="M42" s="97">
        <f t="shared" si="22"/>
        <v>0</v>
      </c>
      <c r="N42" s="97" t="e">
        <f>M42*'BENEFICIO O CARGAS SOCIALES'!R44</f>
        <v>#DIV/0!</v>
      </c>
      <c r="O42" s="97" t="e">
        <f t="shared" si="19"/>
        <v>#DIV/0!</v>
      </c>
      <c r="P42" s="581"/>
      <c r="Q42" s="581"/>
      <c r="R42" s="580"/>
      <c r="S42" s="580"/>
      <c r="T42" s="580"/>
      <c r="U42" s="580"/>
      <c r="V42" s="580"/>
      <c r="W42" s="580"/>
      <c r="X42" s="580"/>
      <c r="Y42" s="580"/>
      <c r="Z42" s="580"/>
      <c r="AA42" s="580"/>
      <c r="AB42" s="580"/>
      <c r="AC42" s="580"/>
      <c r="AD42" s="580"/>
      <c r="AE42" s="580"/>
      <c r="AF42" s="580"/>
      <c r="AG42" s="580"/>
      <c r="AH42" s="580"/>
      <c r="AI42" s="580"/>
      <c r="AJ42" s="580"/>
      <c r="AK42" s="580"/>
      <c r="AL42" s="580"/>
      <c r="AM42" s="579" t="e">
        <f t="shared" si="23"/>
        <v>#DIV/0!</v>
      </c>
      <c r="AN42" s="579" t="e">
        <f t="shared" si="23"/>
        <v>#DIV/0!</v>
      </c>
      <c r="AO42" s="579" t="e">
        <f t="shared" si="23"/>
        <v>#DIV/0!</v>
      </c>
      <c r="AP42" s="579" t="e">
        <f t="shared" si="23"/>
        <v>#DIV/0!</v>
      </c>
      <c r="AQ42" s="579" t="e">
        <f t="shared" si="23"/>
        <v>#DIV/0!</v>
      </c>
      <c r="AR42" s="579" t="e">
        <f t="shared" si="23"/>
        <v>#DIV/0!</v>
      </c>
      <c r="AS42" s="579" t="e">
        <f t="shared" si="23"/>
        <v>#DIV/0!</v>
      </c>
      <c r="AT42" s="579" t="e">
        <f t="shared" si="23"/>
        <v>#DIV/0!</v>
      </c>
      <c r="AU42" s="580"/>
      <c r="AV42" s="580"/>
      <c r="AW42" s="580"/>
      <c r="AX42" s="580"/>
      <c r="AY42" s="580"/>
      <c r="AZ42" s="580"/>
      <c r="BA42" s="580"/>
      <c r="BB42" s="580"/>
    </row>
    <row r="43" spans="1:54" x14ac:dyDescent="0.3">
      <c r="A43" s="94" t="s">
        <v>316</v>
      </c>
      <c r="B43" s="104" t="s">
        <v>204</v>
      </c>
      <c r="C43" s="99" t="s">
        <v>162</v>
      </c>
      <c r="D43" s="95" t="s">
        <v>165</v>
      </c>
      <c r="E43" s="99"/>
      <c r="F43" s="95"/>
      <c r="G43" s="95" t="s">
        <v>158</v>
      </c>
      <c r="H43" s="444">
        <v>1</v>
      </c>
      <c r="I43" s="95">
        <v>1</v>
      </c>
      <c r="J43" s="95"/>
      <c r="K43" s="98">
        <v>8</v>
      </c>
      <c r="L43" s="442"/>
      <c r="M43" s="97">
        <f t="shared" si="22"/>
        <v>0</v>
      </c>
      <c r="N43" s="97" t="e">
        <f>M43*'BENEFICIO O CARGAS SOCIALES'!R45</f>
        <v>#DIV/0!</v>
      </c>
      <c r="O43" s="97" t="e">
        <f>M43+N43</f>
        <v>#DIV/0!</v>
      </c>
      <c r="P43" s="581"/>
      <c r="Q43" s="581"/>
      <c r="R43" s="580"/>
      <c r="S43" s="580"/>
      <c r="T43" s="580"/>
      <c r="U43" s="580"/>
      <c r="V43" s="580"/>
      <c r="W43" s="580"/>
      <c r="X43" s="580"/>
      <c r="Y43" s="580"/>
      <c r="Z43" s="580"/>
      <c r="AA43" s="580"/>
      <c r="AB43" s="580"/>
      <c r="AC43" s="580"/>
      <c r="AD43" s="580"/>
      <c r="AE43" s="580"/>
      <c r="AF43" s="580"/>
      <c r="AG43" s="580"/>
      <c r="AH43" s="580"/>
      <c r="AI43" s="580"/>
      <c r="AJ43" s="580"/>
      <c r="AK43" s="580"/>
      <c r="AL43" s="580"/>
      <c r="AM43" s="579" t="e">
        <f t="shared" si="23"/>
        <v>#DIV/0!</v>
      </c>
      <c r="AN43" s="579" t="e">
        <f t="shared" si="23"/>
        <v>#DIV/0!</v>
      </c>
      <c r="AO43" s="579" t="e">
        <f t="shared" si="23"/>
        <v>#DIV/0!</v>
      </c>
      <c r="AP43" s="579" t="e">
        <f t="shared" si="23"/>
        <v>#DIV/0!</v>
      </c>
      <c r="AQ43" s="579" t="e">
        <f t="shared" si="23"/>
        <v>#DIV/0!</v>
      </c>
      <c r="AR43" s="579" t="e">
        <f t="shared" si="23"/>
        <v>#DIV/0!</v>
      </c>
      <c r="AS43" s="579" t="e">
        <f t="shared" si="23"/>
        <v>#DIV/0!</v>
      </c>
      <c r="AT43" s="579" t="e">
        <f t="shared" si="23"/>
        <v>#DIV/0!</v>
      </c>
      <c r="AU43" s="580"/>
      <c r="AV43" s="580"/>
      <c r="AW43" s="580"/>
      <c r="AX43" s="580"/>
      <c r="AY43" s="580"/>
      <c r="AZ43" s="580"/>
      <c r="BA43" s="580"/>
      <c r="BB43" s="580"/>
    </row>
    <row r="44" spans="1:54" x14ac:dyDescent="0.3">
      <c r="A44" s="90"/>
      <c r="B44" s="91" t="s">
        <v>169</v>
      </c>
      <c r="C44" s="91"/>
      <c r="D44" s="92"/>
      <c r="E44" s="91"/>
      <c r="F44" s="91"/>
      <c r="G44" s="92"/>
      <c r="H44" s="445"/>
      <c r="I44" s="91"/>
      <c r="J44" s="91"/>
      <c r="K44" s="93"/>
      <c r="L44" s="443"/>
      <c r="M44" s="91"/>
      <c r="N44" s="91"/>
      <c r="O44" s="91"/>
      <c r="P44" s="577"/>
      <c r="Q44" s="577"/>
      <c r="R44" s="578"/>
      <c r="S44" s="578"/>
      <c r="T44" s="578"/>
      <c r="U44" s="578"/>
      <c r="V44" s="578"/>
      <c r="W44" s="578"/>
      <c r="X44" s="578"/>
      <c r="Y44" s="578"/>
      <c r="Z44" s="578"/>
      <c r="AA44" s="578"/>
      <c r="AB44" s="578"/>
      <c r="AC44" s="578"/>
      <c r="AD44" s="578"/>
      <c r="AE44" s="578"/>
      <c r="AF44" s="578"/>
      <c r="AG44" s="578"/>
      <c r="AH44" s="578"/>
      <c r="AI44" s="578"/>
      <c r="AJ44" s="578"/>
      <c r="AK44" s="578"/>
      <c r="AL44" s="578"/>
      <c r="AM44" s="578"/>
      <c r="AN44" s="578"/>
      <c r="AO44" s="578"/>
      <c r="AP44" s="578"/>
      <c r="AQ44" s="578"/>
      <c r="AR44" s="578"/>
      <c r="AS44" s="578"/>
      <c r="AT44" s="578"/>
      <c r="AU44" s="578"/>
      <c r="AV44" s="578"/>
      <c r="AW44" s="578"/>
      <c r="AX44" s="578"/>
      <c r="AY44" s="578"/>
      <c r="AZ44" s="578"/>
      <c r="BA44" s="578"/>
      <c r="BB44" s="578"/>
    </row>
    <row r="45" spans="1:54" x14ac:dyDescent="0.3">
      <c r="A45" s="94" t="s">
        <v>317</v>
      </c>
      <c r="B45" s="99" t="s">
        <v>170</v>
      </c>
      <c r="C45" s="104" t="s">
        <v>206</v>
      </c>
      <c r="D45" s="95" t="s">
        <v>165</v>
      </c>
      <c r="E45" s="99"/>
      <c r="F45" s="95"/>
      <c r="G45" s="95" t="s">
        <v>158</v>
      </c>
      <c r="H45" s="444">
        <v>1</v>
      </c>
      <c r="I45" s="95">
        <v>1</v>
      </c>
      <c r="J45" s="95"/>
      <c r="K45" s="98">
        <v>29</v>
      </c>
      <c r="L45" s="442"/>
      <c r="M45" s="97">
        <f t="shared" ref="M45:M50" si="24">K45*L45*I45*H45</f>
        <v>0</v>
      </c>
      <c r="N45" s="97" t="e">
        <f>M45*'BENEFICIO O CARGAS SOCIALES'!R47</f>
        <v>#DIV/0!</v>
      </c>
      <c r="O45" s="97" t="e">
        <f t="shared" ref="O45:O50" si="25">M45+N45</f>
        <v>#DIV/0!</v>
      </c>
      <c r="P45" s="581"/>
      <c r="Q45" s="581"/>
      <c r="R45" s="579" t="e">
        <f>$O45/$K45</f>
        <v>#DIV/0!</v>
      </c>
      <c r="S45" s="579" t="e">
        <f t="shared" ref="S45:AT50" si="26">$O45/$K45</f>
        <v>#DIV/0!</v>
      </c>
      <c r="T45" s="579" t="e">
        <f t="shared" si="26"/>
        <v>#DIV/0!</v>
      </c>
      <c r="U45" s="579" t="e">
        <f t="shared" si="26"/>
        <v>#DIV/0!</v>
      </c>
      <c r="V45" s="579" t="e">
        <f t="shared" si="26"/>
        <v>#DIV/0!</v>
      </c>
      <c r="W45" s="579" t="e">
        <f t="shared" si="26"/>
        <v>#DIV/0!</v>
      </c>
      <c r="X45" s="579" t="e">
        <f t="shared" si="26"/>
        <v>#DIV/0!</v>
      </c>
      <c r="Y45" s="579" t="e">
        <f t="shared" si="26"/>
        <v>#DIV/0!</v>
      </c>
      <c r="Z45" s="579" t="e">
        <f t="shared" si="26"/>
        <v>#DIV/0!</v>
      </c>
      <c r="AA45" s="579" t="e">
        <f t="shared" si="26"/>
        <v>#DIV/0!</v>
      </c>
      <c r="AB45" s="579" t="e">
        <f t="shared" si="26"/>
        <v>#DIV/0!</v>
      </c>
      <c r="AC45" s="579" t="e">
        <f t="shared" si="26"/>
        <v>#DIV/0!</v>
      </c>
      <c r="AD45" s="579" t="e">
        <f t="shared" si="26"/>
        <v>#DIV/0!</v>
      </c>
      <c r="AE45" s="579" t="e">
        <f t="shared" si="26"/>
        <v>#DIV/0!</v>
      </c>
      <c r="AF45" s="579" t="e">
        <f t="shared" si="26"/>
        <v>#DIV/0!</v>
      </c>
      <c r="AG45" s="579" t="e">
        <f t="shared" si="26"/>
        <v>#DIV/0!</v>
      </c>
      <c r="AH45" s="579" t="e">
        <f t="shared" si="26"/>
        <v>#DIV/0!</v>
      </c>
      <c r="AI45" s="579" t="e">
        <f t="shared" si="26"/>
        <v>#DIV/0!</v>
      </c>
      <c r="AJ45" s="579" t="e">
        <f t="shared" si="26"/>
        <v>#DIV/0!</v>
      </c>
      <c r="AK45" s="579" t="e">
        <f t="shared" si="26"/>
        <v>#DIV/0!</v>
      </c>
      <c r="AL45" s="579" t="e">
        <f t="shared" si="26"/>
        <v>#DIV/0!</v>
      </c>
      <c r="AM45" s="579" t="e">
        <f t="shared" si="26"/>
        <v>#DIV/0!</v>
      </c>
      <c r="AN45" s="579" t="e">
        <f t="shared" si="26"/>
        <v>#DIV/0!</v>
      </c>
      <c r="AO45" s="579" t="e">
        <f t="shared" si="26"/>
        <v>#DIV/0!</v>
      </c>
      <c r="AP45" s="579" t="e">
        <f t="shared" si="26"/>
        <v>#DIV/0!</v>
      </c>
      <c r="AQ45" s="579" t="e">
        <f t="shared" si="26"/>
        <v>#DIV/0!</v>
      </c>
      <c r="AR45" s="579" t="e">
        <f t="shared" si="26"/>
        <v>#DIV/0!</v>
      </c>
      <c r="AS45" s="579" t="e">
        <f t="shared" si="26"/>
        <v>#DIV/0!</v>
      </c>
      <c r="AT45" s="579" t="e">
        <f t="shared" si="26"/>
        <v>#DIV/0!</v>
      </c>
      <c r="AU45" s="581"/>
      <c r="AV45" s="581"/>
      <c r="AW45" s="581"/>
      <c r="AX45" s="581"/>
      <c r="AY45" s="581"/>
      <c r="AZ45" s="581"/>
      <c r="BA45" s="581"/>
      <c r="BB45" s="581"/>
    </row>
    <row r="46" spans="1:54" x14ac:dyDescent="0.3">
      <c r="A46" s="94" t="s">
        <v>318</v>
      </c>
      <c r="B46" s="99" t="s">
        <v>171</v>
      </c>
      <c r="C46" s="104" t="s">
        <v>206</v>
      </c>
      <c r="D46" s="95" t="s">
        <v>165</v>
      </c>
      <c r="E46" s="99"/>
      <c r="F46" s="95"/>
      <c r="G46" s="95" t="s">
        <v>158</v>
      </c>
      <c r="H46" s="444">
        <v>1</v>
      </c>
      <c r="I46" s="95">
        <v>1</v>
      </c>
      <c r="J46" s="95"/>
      <c r="K46" s="98">
        <v>29</v>
      </c>
      <c r="L46" s="442"/>
      <c r="M46" s="97">
        <f t="shared" si="24"/>
        <v>0</v>
      </c>
      <c r="N46" s="97" t="e">
        <f>M46*'BENEFICIO O CARGAS SOCIALES'!R48</f>
        <v>#DIV/0!</v>
      </c>
      <c r="O46" s="97" t="e">
        <f t="shared" si="25"/>
        <v>#DIV/0!</v>
      </c>
      <c r="P46" s="581"/>
      <c r="Q46" s="581"/>
      <c r="R46" s="579" t="e">
        <f t="shared" ref="R46:AG50" si="27">$O46/$K46</f>
        <v>#DIV/0!</v>
      </c>
      <c r="S46" s="579" t="e">
        <f t="shared" si="27"/>
        <v>#DIV/0!</v>
      </c>
      <c r="T46" s="579" t="e">
        <f t="shared" si="27"/>
        <v>#DIV/0!</v>
      </c>
      <c r="U46" s="579" t="e">
        <f t="shared" si="27"/>
        <v>#DIV/0!</v>
      </c>
      <c r="V46" s="579" t="e">
        <f t="shared" si="27"/>
        <v>#DIV/0!</v>
      </c>
      <c r="W46" s="579" t="e">
        <f t="shared" si="27"/>
        <v>#DIV/0!</v>
      </c>
      <c r="X46" s="579" t="e">
        <f t="shared" si="27"/>
        <v>#DIV/0!</v>
      </c>
      <c r="Y46" s="579" t="e">
        <f t="shared" si="27"/>
        <v>#DIV/0!</v>
      </c>
      <c r="Z46" s="579" t="e">
        <f t="shared" si="27"/>
        <v>#DIV/0!</v>
      </c>
      <c r="AA46" s="579" t="e">
        <f t="shared" si="27"/>
        <v>#DIV/0!</v>
      </c>
      <c r="AB46" s="579" t="e">
        <f t="shared" si="27"/>
        <v>#DIV/0!</v>
      </c>
      <c r="AC46" s="579" t="e">
        <f t="shared" si="27"/>
        <v>#DIV/0!</v>
      </c>
      <c r="AD46" s="579" t="e">
        <f t="shared" si="27"/>
        <v>#DIV/0!</v>
      </c>
      <c r="AE46" s="579" t="e">
        <f t="shared" si="27"/>
        <v>#DIV/0!</v>
      </c>
      <c r="AF46" s="579" t="e">
        <f t="shared" si="27"/>
        <v>#DIV/0!</v>
      </c>
      <c r="AG46" s="579" t="e">
        <f t="shared" si="27"/>
        <v>#DIV/0!</v>
      </c>
      <c r="AH46" s="579" t="e">
        <f t="shared" si="26"/>
        <v>#DIV/0!</v>
      </c>
      <c r="AI46" s="579" t="e">
        <f t="shared" si="26"/>
        <v>#DIV/0!</v>
      </c>
      <c r="AJ46" s="579" t="e">
        <f t="shared" si="26"/>
        <v>#DIV/0!</v>
      </c>
      <c r="AK46" s="579" t="e">
        <f t="shared" si="26"/>
        <v>#DIV/0!</v>
      </c>
      <c r="AL46" s="579" t="e">
        <f t="shared" si="26"/>
        <v>#DIV/0!</v>
      </c>
      <c r="AM46" s="579" t="e">
        <f t="shared" si="26"/>
        <v>#DIV/0!</v>
      </c>
      <c r="AN46" s="579" t="e">
        <f t="shared" si="26"/>
        <v>#DIV/0!</v>
      </c>
      <c r="AO46" s="579" t="e">
        <f t="shared" si="26"/>
        <v>#DIV/0!</v>
      </c>
      <c r="AP46" s="579" t="e">
        <f t="shared" si="26"/>
        <v>#DIV/0!</v>
      </c>
      <c r="AQ46" s="579" t="e">
        <f t="shared" si="26"/>
        <v>#DIV/0!</v>
      </c>
      <c r="AR46" s="579" t="e">
        <f t="shared" si="26"/>
        <v>#DIV/0!</v>
      </c>
      <c r="AS46" s="579" t="e">
        <f t="shared" si="26"/>
        <v>#DIV/0!</v>
      </c>
      <c r="AT46" s="579" t="e">
        <f t="shared" si="26"/>
        <v>#DIV/0!</v>
      </c>
      <c r="AU46" s="581"/>
      <c r="AV46" s="581"/>
      <c r="AW46" s="581"/>
      <c r="AX46" s="581"/>
      <c r="AY46" s="581"/>
      <c r="AZ46" s="581"/>
      <c r="BA46" s="581"/>
      <c r="BB46" s="581"/>
    </row>
    <row r="47" spans="1:54" x14ac:dyDescent="0.3">
      <c r="A47" s="94" t="s">
        <v>319</v>
      </c>
      <c r="B47" s="99" t="s">
        <v>172</v>
      </c>
      <c r="C47" s="104" t="s">
        <v>180</v>
      </c>
      <c r="D47" s="95" t="s">
        <v>165</v>
      </c>
      <c r="E47" s="99"/>
      <c r="F47" s="95"/>
      <c r="G47" s="95" t="s">
        <v>173</v>
      </c>
      <c r="H47" s="444">
        <v>1</v>
      </c>
      <c r="I47" s="95">
        <v>1</v>
      </c>
      <c r="J47" s="95"/>
      <c r="K47" s="98">
        <v>29</v>
      </c>
      <c r="L47" s="442"/>
      <c r="M47" s="97">
        <f t="shared" si="24"/>
        <v>0</v>
      </c>
      <c r="N47" s="97">
        <f>M47*'BENEFICIO O CARGAS SOCIALES'!R49</f>
        <v>0</v>
      </c>
      <c r="O47" s="97">
        <f t="shared" si="25"/>
        <v>0</v>
      </c>
      <c r="P47" s="581"/>
      <c r="Q47" s="581"/>
      <c r="R47" s="579">
        <f t="shared" si="27"/>
        <v>0</v>
      </c>
      <c r="S47" s="579">
        <f t="shared" si="26"/>
        <v>0</v>
      </c>
      <c r="T47" s="579">
        <f t="shared" si="26"/>
        <v>0</v>
      </c>
      <c r="U47" s="579">
        <f t="shared" si="26"/>
        <v>0</v>
      </c>
      <c r="V47" s="579">
        <f t="shared" si="26"/>
        <v>0</v>
      </c>
      <c r="W47" s="579">
        <f t="shared" si="26"/>
        <v>0</v>
      </c>
      <c r="X47" s="579">
        <f t="shared" si="26"/>
        <v>0</v>
      </c>
      <c r="Y47" s="579">
        <f t="shared" si="26"/>
        <v>0</v>
      </c>
      <c r="Z47" s="579">
        <f t="shared" si="26"/>
        <v>0</v>
      </c>
      <c r="AA47" s="579">
        <f t="shared" si="26"/>
        <v>0</v>
      </c>
      <c r="AB47" s="579">
        <f t="shared" si="26"/>
        <v>0</v>
      </c>
      <c r="AC47" s="579">
        <f t="shared" si="26"/>
        <v>0</v>
      </c>
      <c r="AD47" s="579">
        <f t="shared" si="26"/>
        <v>0</v>
      </c>
      <c r="AE47" s="579">
        <f t="shared" si="26"/>
        <v>0</v>
      </c>
      <c r="AF47" s="579">
        <f t="shared" si="26"/>
        <v>0</v>
      </c>
      <c r="AG47" s="579">
        <f t="shared" si="26"/>
        <v>0</v>
      </c>
      <c r="AH47" s="579">
        <f t="shared" si="26"/>
        <v>0</v>
      </c>
      <c r="AI47" s="579">
        <f t="shared" si="26"/>
        <v>0</v>
      </c>
      <c r="AJ47" s="579">
        <f t="shared" si="26"/>
        <v>0</v>
      </c>
      <c r="AK47" s="579">
        <f t="shared" si="26"/>
        <v>0</v>
      </c>
      <c r="AL47" s="579">
        <f t="shared" si="26"/>
        <v>0</v>
      </c>
      <c r="AM47" s="579">
        <f t="shared" si="26"/>
        <v>0</v>
      </c>
      <c r="AN47" s="579">
        <f t="shared" si="26"/>
        <v>0</v>
      </c>
      <c r="AO47" s="579">
        <f t="shared" si="26"/>
        <v>0</v>
      </c>
      <c r="AP47" s="579">
        <f t="shared" si="26"/>
        <v>0</v>
      </c>
      <c r="AQ47" s="579">
        <f t="shared" si="26"/>
        <v>0</v>
      </c>
      <c r="AR47" s="579">
        <f t="shared" si="26"/>
        <v>0</v>
      </c>
      <c r="AS47" s="579">
        <f t="shared" si="26"/>
        <v>0</v>
      </c>
      <c r="AT47" s="579">
        <f t="shared" si="26"/>
        <v>0</v>
      </c>
      <c r="AU47" s="581"/>
      <c r="AV47" s="581"/>
      <c r="AW47" s="581"/>
      <c r="AX47" s="581"/>
      <c r="AY47" s="581"/>
      <c r="AZ47" s="581"/>
      <c r="BA47" s="581"/>
      <c r="BB47" s="581"/>
    </row>
    <row r="48" spans="1:54" x14ac:dyDescent="0.3">
      <c r="A48" s="94" t="s">
        <v>320</v>
      </c>
      <c r="B48" s="99" t="s">
        <v>174</v>
      </c>
      <c r="C48" s="104" t="s">
        <v>180</v>
      </c>
      <c r="D48" s="95" t="s">
        <v>165</v>
      </c>
      <c r="E48" s="99"/>
      <c r="F48" s="95"/>
      <c r="G48" s="95" t="s">
        <v>173</v>
      </c>
      <c r="H48" s="444">
        <v>1</v>
      </c>
      <c r="I48" s="95">
        <v>1</v>
      </c>
      <c r="J48" s="95"/>
      <c r="K48" s="98">
        <v>29</v>
      </c>
      <c r="L48" s="442"/>
      <c r="M48" s="97">
        <f t="shared" si="24"/>
        <v>0</v>
      </c>
      <c r="N48" s="97" t="e">
        <f>M48*'BENEFICIO O CARGAS SOCIALES'!R50</f>
        <v>#DIV/0!</v>
      </c>
      <c r="O48" s="97" t="e">
        <f t="shared" si="25"/>
        <v>#DIV/0!</v>
      </c>
      <c r="P48" s="581"/>
      <c r="Q48" s="581"/>
      <c r="R48" s="579" t="e">
        <f t="shared" si="27"/>
        <v>#DIV/0!</v>
      </c>
      <c r="S48" s="579" t="e">
        <f t="shared" si="26"/>
        <v>#DIV/0!</v>
      </c>
      <c r="T48" s="579" t="e">
        <f t="shared" si="26"/>
        <v>#DIV/0!</v>
      </c>
      <c r="U48" s="579" t="e">
        <f t="shared" si="26"/>
        <v>#DIV/0!</v>
      </c>
      <c r="V48" s="579" t="e">
        <f t="shared" si="26"/>
        <v>#DIV/0!</v>
      </c>
      <c r="W48" s="579" t="e">
        <f t="shared" si="26"/>
        <v>#DIV/0!</v>
      </c>
      <c r="X48" s="579" t="e">
        <f t="shared" si="26"/>
        <v>#DIV/0!</v>
      </c>
      <c r="Y48" s="579" t="e">
        <f t="shared" si="26"/>
        <v>#DIV/0!</v>
      </c>
      <c r="Z48" s="579" t="e">
        <f t="shared" si="26"/>
        <v>#DIV/0!</v>
      </c>
      <c r="AA48" s="579" t="e">
        <f t="shared" si="26"/>
        <v>#DIV/0!</v>
      </c>
      <c r="AB48" s="579" t="e">
        <f t="shared" si="26"/>
        <v>#DIV/0!</v>
      </c>
      <c r="AC48" s="579" t="e">
        <f t="shared" si="26"/>
        <v>#DIV/0!</v>
      </c>
      <c r="AD48" s="579" t="e">
        <f t="shared" si="26"/>
        <v>#DIV/0!</v>
      </c>
      <c r="AE48" s="579" t="e">
        <f t="shared" si="26"/>
        <v>#DIV/0!</v>
      </c>
      <c r="AF48" s="579" t="e">
        <f t="shared" si="26"/>
        <v>#DIV/0!</v>
      </c>
      <c r="AG48" s="579" t="e">
        <f t="shared" si="26"/>
        <v>#DIV/0!</v>
      </c>
      <c r="AH48" s="579" t="e">
        <f t="shared" si="26"/>
        <v>#DIV/0!</v>
      </c>
      <c r="AI48" s="579" t="e">
        <f t="shared" si="26"/>
        <v>#DIV/0!</v>
      </c>
      <c r="AJ48" s="579" t="e">
        <f t="shared" si="26"/>
        <v>#DIV/0!</v>
      </c>
      <c r="AK48" s="579" t="e">
        <f t="shared" si="26"/>
        <v>#DIV/0!</v>
      </c>
      <c r="AL48" s="579" t="e">
        <f t="shared" si="26"/>
        <v>#DIV/0!</v>
      </c>
      <c r="AM48" s="579" t="e">
        <f t="shared" si="26"/>
        <v>#DIV/0!</v>
      </c>
      <c r="AN48" s="579" t="e">
        <f t="shared" si="26"/>
        <v>#DIV/0!</v>
      </c>
      <c r="AO48" s="579" t="e">
        <f t="shared" si="26"/>
        <v>#DIV/0!</v>
      </c>
      <c r="AP48" s="579" t="e">
        <f t="shared" si="26"/>
        <v>#DIV/0!</v>
      </c>
      <c r="AQ48" s="579" t="e">
        <f t="shared" si="26"/>
        <v>#DIV/0!</v>
      </c>
      <c r="AR48" s="579" t="e">
        <f t="shared" si="26"/>
        <v>#DIV/0!</v>
      </c>
      <c r="AS48" s="579" t="e">
        <f t="shared" si="26"/>
        <v>#DIV/0!</v>
      </c>
      <c r="AT48" s="579" t="e">
        <f t="shared" si="26"/>
        <v>#DIV/0!</v>
      </c>
      <c r="AU48" s="581"/>
      <c r="AV48" s="581"/>
      <c r="AW48" s="581"/>
      <c r="AX48" s="581"/>
      <c r="AY48" s="581"/>
      <c r="AZ48" s="581"/>
      <c r="BA48" s="581"/>
      <c r="BB48" s="581"/>
    </row>
    <row r="49" spans="1:54" x14ac:dyDescent="0.3">
      <c r="A49" s="94" t="s">
        <v>321</v>
      </c>
      <c r="B49" s="99" t="s">
        <v>175</v>
      </c>
      <c r="C49" s="104" t="s">
        <v>180</v>
      </c>
      <c r="D49" s="95" t="s">
        <v>165</v>
      </c>
      <c r="E49" s="99"/>
      <c r="F49" s="95"/>
      <c r="G49" s="95" t="s">
        <v>173</v>
      </c>
      <c r="H49" s="444">
        <v>1</v>
      </c>
      <c r="I49" s="95">
        <v>1</v>
      </c>
      <c r="J49" s="95"/>
      <c r="K49" s="98">
        <v>29</v>
      </c>
      <c r="L49" s="442"/>
      <c r="M49" s="97">
        <f t="shared" si="24"/>
        <v>0</v>
      </c>
      <c r="N49" s="97" t="e">
        <f>M49*'BENEFICIO O CARGAS SOCIALES'!R51</f>
        <v>#DIV/0!</v>
      </c>
      <c r="O49" s="97" t="e">
        <f t="shared" si="25"/>
        <v>#DIV/0!</v>
      </c>
      <c r="P49" s="581"/>
      <c r="Q49" s="581"/>
      <c r="R49" s="579" t="e">
        <f t="shared" si="27"/>
        <v>#DIV/0!</v>
      </c>
      <c r="S49" s="579" t="e">
        <f t="shared" si="26"/>
        <v>#DIV/0!</v>
      </c>
      <c r="T49" s="579" t="e">
        <f t="shared" si="26"/>
        <v>#DIV/0!</v>
      </c>
      <c r="U49" s="579" t="e">
        <f t="shared" si="26"/>
        <v>#DIV/0!</v>
      </c>
      <c r="V49" s="579" t="e">
        <f t="shared" si="26"/>
        <v>#DIV/0!</v>
      </c>
      <c r="W49" s="579" t="e">
        <f t="shared" si="26"/>
        <v>#DIV/0!</v>
      </c>
      <c r="X49" s="579" t="e">
        <f t="shared" si="26"/>
        <v>#DIV/0!</v>
      </c>
      <c r="Y49" s="579" t="e">
        <f t="shared" si="26"/>
        <v>#DIV/0!</v>
      </c>
      <c r="Z49" s="579" t="e">
        <f t="shared" si="26"/>
        <v>#DIV/0!</v>
      </c>
      <c r="AA49" s="579" t="e">
        <f t="shared" si="26"/>
        <v>#DIV/0!</v>
      </c>
      <c r="AB49" s="579" t="e">
        <f t="shared" si="26"/>
        <v>#DIV/0!</v>
      </c>
      <c r="AC49" s="579" t="e">
        <f t="shared" si="26"/>
        <v>#DIV/0!</v>
      </c>
      <c r="AD49" s="579" t="e">
        <f t="shared" si="26"/>
        <v>#DIV/0!</v>
      </c>
      <c r="AE49" s="579" t="e">
        <f t="shared" si="26"/>
        <v>#DIV/0!</v>
      </c>
      <c r="AF49" s="579" t="e">
        <f t="shared" si="26"/>
        <v>#DIV/0!</v>
      </c>
      <c r="AG49" s="579" t="e">
        <f t="shared" si="26"/>
        <v>#DIV/0!</v>
      </c>
      <c r="AH49" s="579" t="e">
        <f t="shared" si="26"/>
        <v>#DIV/0!</v>
      </c>
      <c r="AI49" s="579" t="e">
        <f t="shared" si="26"/>
        <v>#DIV/0!</v>
      </c>
      <c r="AJ49" s="579" t="e">
        <f t="shared" si="26"/>
        <v>#DIV/0!</v>
      </c>
      <c r="AK49" s="579" t="e">
        <f t="shared" si="26"/>
        <v>#DIV/0!</v>
      </c>
      <c r="AL49" s="579" t="e">
        <f t="shared" si="26"/>
        <v>#DIV/0!</v>
      </c>
      <c r="AM49" s="579" t="e">
        <f t="shared" si="26"/>
        <v>#DIV/0!</v>
      </c>
      <c r="AN49" s="579" t="e">
        <f t="shared" si="26"/>
        <v>#DIV/0!</v>
      </c>
      <c r="AO49" s="579" t="e">
        <f t="shared" si="26"/>
        <v>#DIV/0!</v>
      </c>
      <c r="AP49" s="579" t="e">
        <f t="shared" si="26"/>
        <v>#DIV/0!</v>
      </c>
      <c r="AQ49" s="579" t="e">
        <f t="shared" si="26"/>
        <v>#DIV/0!</v>
      </c>
      <c r="AR49" s="579" t="e">
        <f t="shared" si="26"/>
        <v>#DIV/0!</v>
      </c>
      <c r="AS49" s="579" t="e">
        <f t="shared" si="26"/>
        <v>#DIV/0!</v>
      </c>
      <c r="AT49" s="579" t="e">
        <f t="shared" si="26"/>
        <v>#DIV/0!</v>
      </c>
      <c r="AU49" s="581"/>
      <c r="AV49" s="581"/>
      <c r="AW49" s="581"/>
      <c r="AX49" s="581"/>
      <c r="AY49" s="581"/>
      <c r="AZ49" s="581"/>
      <c r="BA49" s="581"/>
      <c r="BB49" s="581"/>
    </row>
    <row r="50" spans="1:54" x14ac:dyDescent="0.3">
      <c r="A50" s="94" t="s">
        <v>322</v>
      </c>
      <c r="B50" s="99" t="s">
        <v>176</v>
      </c>
      <c r="C50" s="104" t="s">
        <v>180</v>
      </c>
      <c r="D50" s="95" t="s">
        <v>165</v>
      </c>
      <c r="E50" s="99"/>
      <c r="F50" s="95"/>
      <c r="G50" s="95" t="s">
        <v>173</v>
      </c>
      <c r="H50" s="444">
        <v>1</v>
      </c>
      <c r="I50" s="95">
        <v>1</v>
      </c>
      <c r="J50" s="95"/>
      <c r="K50" s="98">
        <v>29</v>
      </c>
      <c r="L50" s="442"/>
      <c r="M50" s="97">
        <f t="shared" si="24"/>
        <v>0</v>
      </c>
      <c r="N50" s="97" t="e">
        <f>M50*'BENEFICIO O CARGAS SOCIALES'!R52</f>
        <v>#DIV/0!</v>
      </c>
      <c r="O50" s="97" t="e">
        <f t="shared" si="25"/>
        <v>#DIV/0!</v>
      </c>
      <c r="P50" s="581"/>
      <c r="Q50" s="581"/>
      <c r="R50" s="579" t="e">
        <f t="shared" si="27"/>
        <v>#DIV/0!</v>
      </c>
      <c r="S50" s="579" t="e">
        <f t="shared" si="26"/>
        <v>#DIV/0!</v>
      </c>
      <c r="T50" s="579" t="e">
        <f t="shared" si="26"/>
        <v>#DIV/0!</v>
      </c>
      <c r="U50" s="579" t="e">
        <f t="shared" si="26"/>
        <v>#DIV/0!</v>
      </c>
      <c r="V50" s="579" t="e">
        <f t="shared" si="26"/>
        <v>#DIV/0!</v>
      </c>
      <c r="W50" s="579" t="e">
        <f t="shared" si="26"/>
        <v>#DIV/0!</v>
      </c>
      <c r="X50" s="579" t="e">
        <f t="shared" si="26"/>
        <v>#DIV/0!</v>
      </c>
      <c r="Y50" s="579" t="e">
        <f t="shared" si="26"/>
        <v>#DIV/0!</v>
      </c>
      <c r="Z50" s="579" t="e">
        <f t="shared" si="26"/>
        <v>#DIV/0!</v>
      </c>
      <c r="AA50" s="579" t="e">
        <f t="shared" si="26"/>
        <v>#DIV/0!</v>
      </c>
      <c r="AB50" s="579" t="e">
        <f t="shared" si="26"/>
        <v>#DIV/0!</v>
      </c>
      <c r="AC50" s="579" t="e">
        <f t="shared" si="26"/>
        <v>#DIV/0!</v>
      </c>
      <c r="AD50" s="579" t="e">
        <f t="shared" si="26"/>
        <v>#DIV/0!</v>
      </c>
      <c r="AE50" s="579" t="e">
        <f t="shared" si="26"/>
        <v>#DIV/0!</v>
      </c>
      <c r="AF50" s="579" t="e">
        <f t="shared" si="26"/>
        <v>#DIV/0!</v>
      </c>
      <c r="AG50" s="579" t="e">
        <f t="shared" si="26"/>
        <v>#DIV/0!</v>
      </c>
      <c r="AH50" s="579" t="e">
        <f t="shared" si="26"/>
        <v>#DIV/0!</v>
      </c>
      <c r="AI50" s="579" t="e">
        <f t="shared" si="26"/>
        <v>#DIV/0!</v>
      </c>
      <c r="AJ50" s="579" t="e">
        <f t="shared" si="26"/>
        <v>#DIV/0!</v>
      </c>
      <c r="AK50" s="579" t="e">
        <f t="shared" si="26"/>
        <v>#DIV/0!</v>
      </c>
      <c r="AL50" s="579" t="e">
        <f t="shared" si="26"/>
        <v>#DIV/0!</v>
      </c>
      <c r="AM50" s="579" t="e">
        <f t="shared" si="26"/>
        <v>#DIV/0!</v>
      </c>
      <c r="AN50" s="579" t="e">
        <f t="shared" si="26"/>
        <v>#DIV/0!</v>
      </c>
      <c r="AO50" s="579" t="e">
        <f t="shared" si="26"/>
        <v>#DIV/0!</v>
      </c>
      <c r="AP50" s="579" t="e">
        <f t="shared" si="26"/>
        <v>#DIV/0!</v>
      </c>
      <c r="AQ50" s="579" t="e">
        <f t="shared" si="26"/>
        <v>#DIV/0!</v>
      </c>
      <c r="AR50" s="579" t="e">
        <f t="shared" si="26"/>
        <v>#DIV/0!</v>
      </c>
      <c r="AS50" s="579" t="e">
        <f t="shared" si="26"/>
        <v>#DIV/0!</v>
      </c>
      <c r="AT50" s="579" t="e">
        <f t="shared" si="26"/>
        <v>#DIV/0!</v>
      </c>
      <c r="AU50" s="581"/>
      <c r="AV50" s="581"/>
      <c r="AW50" s="581"/>
      <c r="AX50" s="581"/>
      <c r="AY50" s="581"/>
      <c r="AZ50" s="581"/>
      <c r="BA50" s="581"/>
      <c r="BB50" s="581"/>
    </row>
    <row r="51" spans="1:54" x14ac:dyDescent="0.3">
      <c r="A51" s="87"/>
      <c r="B51" s="88" t="s">
        <v>177</v>
      </c>
      <c r="C51" s="88"/>
      <c r="D51" s="88"/>
      <c r="E51" s="88"/>
      <c r="F51" s="88"/>
      <c r="G51" s="88"/>
      <c r="H51" s="88"/>
      <c r="I51" s="88"/>
      <c r="J51" s="88"/>
      <c r="K51" s="102"/>
      <c r="L51" s="443"/>
      <c r="M51" s="123"/>
      <c r="N51" s="123"/>
      <c r="O51" s="123"/>
      <c r="P51" s="575"/>
      <c r="Q51" s="575"/>
      <c r="R51" s="575"/>
      <c r="S51" s="575"/>
      <c r="T51" s="575"/>
      <c r="U51" s="575"/>
      <c r="V51" s="575"/>
      <c r="W51" s="575"/>
      <c r="X51" s="575"/>
      <c r="Y51" s="575"/>
      <c r="Z51" s="575"/>
      <c r="AA51" s="575"/>
      <c r="AB51" s="575"/>
      <c r="AC51" s="575"/>
      <c r="AD51" s="575"/>
      <c r="AE51" s="575"/>
      <c r="AF51" s="575"/>
      <c r="AG51" s="575"/>
      <c r="AH51" s="575"/>
      <c r="AI51" s="575"/>
      <c r="AJ51" s="575"/>
      <c r="AK51" s="575"/>
      <c r="AL51" s="575"/>
      <c r="AM51" s="575"/>
      <c r="AN51" s="575"/>
      <c r="AO51" s="575"/>
      <c r="AP51" s="575"/>
      <c r="AQ51" s="575"/>
      <c r="AR51" s="575"/>
      <c r="AS51" s="575"/>
      <c r="AT51" s="575"/>
      <c r="AU51" s="575"/>
      <c r="AV51" s="575"/>
      <c r="AW51" s="575"/>
      <c r="AX51" s="575"/>
      <c r="AY51" s="575"/>
      <c r="AZ51" s="575"/>
      <c r="BA51" s="575"/>
      <c r="BB51" s="575"/>
    </row>
    <row r="52" spans="1:54" x14ac:dyDescent="0.3">
      <c r="A52" s="94" t="s">
        <v>323</v>
      </c>
      <c r="B52" s="99" t="s">
        <v>63</v>
      </c>
      <c r="C52" s="104" t="s">
        <v>178</v>
      </c>
      <c r="D52" s="95" t="s">
        <v>157</v>
      </c>
      <c r="E52" s="99"/>
      <c r="F52" s="95"/>
      <c r="G52" s="95" t="s">
        <v>173</v>
      </c>
      <c r="H52" s="444">
        <v>0.5</v>
      </c>
      <c r="I52" s="95">
        <v>1</v>
      </c>
      <c r="J52" s="95"/>
      <c r="K52" s="98">
        <v>31</v>
      </c>
      <c r="L52" s="442"/>
      <c r="M52" s="97">
        <f t="shared" ref="M52:M56" si="28">K52*L52*I52*H52</f>
        <v>0</v>
      </c>
      <c r="N52" s="97" t="e">
        <f>M52*'BENEFICIO O CARGAS SOCIALES'!R50</f>
        <v>#DIV/0!</v>
      </c>
      <c r="O52" s="97" t="e">
        <f>M52+N52</f>
        <v>#DIV/0!</v>
      </c>
      <c r="P52" s="579" t="e">
        <f>$O52/$K52</f>
        <v>#DIV/0!</v>
      </c>
      <c r="Q52" s="579" t="e">
        <f t="shared" ref="Q52:AV67" si="29">$O52/$K52</f>
        <v>#DIV/0!</v>
      </c>
      <c r="R52" s="579" t="e">
        <f t="shared" si="29"/>
        <v>#DIV/0!</v>
      </c>
      <c r="S52" s="579" t="e">
        <f t="shared" si="29"/>
        <v>#DIV/0!</v>
      </c>
      <c r="T52" s="579" t="e">
        <f t="shared" si="29"/>
        <v>#DIV/0!</v>
      </c>
      <c r="U52" s="579" t="e">
        <f t="shared" si="29"/>
        <v>#DIV/0!</v>
      </c>
      <c r="V52" s="579" t="e">
        <f t="shared" si="29"/>
        <v>#DIV/0!</v>
      </c>
      <c r="W52" s="579" t="e">
        <f t="shared" si="29"/>
        <v>#DIV/0!</v>
      </c>
      <c r="X52" s="579" t="e">
        <f t="shared" si="29"/>
        <v>#DIV/0!</v>
      </c>
      <c r="Y52" s="579" t="e">
        <f t="shared" si="29"/>
        <v>#DIV/0!</v>
      </c>
      <c r="Z52" s="579" t="e">
        <f t="shared" si="29"/>
        <v>#DIV/0!</v>
      </c>
      <c r="AA52" s="579" t="e">
        <f t="shared" si="29"/>
        <v>#DIV/0!</v>
      </c>
      <c r="AB52" s="579" t="e">
        <f t="shared" si="29"/>
        <v>#DIV/0!</v>
      </c>
      <c r="AC52" s="579" t="e">
        <f t="shared" si="29"/>
        <v>#DIV/0!</v>
      </c>
      <c r="AD52" s="579" t="e">
        <f t="shared" si="29"/>
        <v>#DIV/0!</v>
      </c>
      <c r="AE52" s="579" t="e">
        <f t="shared" si="29"/>
        <v>#DIV/0!</v>
      </c>
      <c r="AF52" s="579" t="e">
        <f t="shared" si="29"/>
        <v>#DIV/0!</v>
      </c>
      <c r="AG52" s="579" t="e">
        <f t="shared" si="29"/>
        <v>#DIV/0!</v>
      </c>
      <c r="AH52" s="579" t="e">
        <f t="shared" si="29"/>
        <v>#DIV/0!</v>
      </c>
      <c r="AI52" s="579" t="e">
        <f t="shared" si="29"/>
        <v>#DIV/0!</v>
      </c>
      <c r="AJ52" s="579" t="e">
        <f t="shared" si="29"/>
        <v>#DIV/0!</v>
      </c>
      <c r="AK52" s="579" t="e">
        <f t="shared" si="29"/>
        <v>#DIV/0!</v>
      </c>
      <c r="AL52" s="579" t="e">
        <f t="shared" si="29"/>
        <v>#DIV/0!</v>
      </c>
      <c r="AM52" s="579" t="e">
        <f t="shared" si="29"/>
        <v>#DIV/0!</v>
      </c>
      <c r="AN52" s="579" t="e">
        <f t="shared" si="29"/>
        <v>#DIV/0!</v>
      </c>
      <c r="AO52" s="579" t="e">
        <f t="shared" si="29"/>
        <v>#DIV/0!</v>
      </c>
      <c r="AP52" s="579" t="e">
        <f t="shared" si="29"/>
        <v>#DIV/0!</v>
      </c>
      <c r="AQ52" s="579" t="e">
        <f t="shared" si="29"/>
        <v>#DIV/0!</v>
      </c>
      <c r="AR52" s="579" t="e">
        <f t="shared" si="29"/>
        <v>#DIV/0!</v>
      </c>
      <c r="AS52" s="579" t="e">
        <f t="shared" si="29"/>
        <v>#DIV/0!</v>
      </c>
      <c r="AT52" s="579" t="e">
        <f t="shared" si="29"/>
        <v>#DIV/0!</v>
      </c>
      <c r="AU52" s="581"/>
      <c r="AV52" s="581"/>
      <c r="AW52" s="581"/>
      <c r="AX52" s="581"/>
      <c r="AY52" s="581"/>
      <c r="AZ52" s="581"/>
      <c r="BA52" s="581"/>
      <c r="BB52" s="581"/>
    </row>
    <row r="53" spans="1:54" x14ac:dyDescent="0.3">
      <c r="A53" s="94" t="s">
        <v>324</v>
      </c>
      <c r="B53" s="99" t="s">
        <v>64</v>
      </c>
      <c r="C53" s="104" t="s">
        <v>179</v>
      </c>
      <c r="D53" s="95" t="s">
        <v>157</v>
      </c>
      <c r="E53" s="99"/>
      <c r="F53" s="95"/>
      <c r="G53" s="95" t="s">
        <v>173</v>
      </c>
      <c r="H53" s="444">
        <v>1</v>
      </c>
      <c r="I53" s="95">
        <v>1</v>
      </c>
      <c r="J53" s="95"/>
      <c r="K53" s="98">
        <v>31</v>
      </c>
      <c r="L53" s="442"/>
      <c r="M53" s="97">
        <f t="shared" si="28"/>
        <v>0</v>
      </c>
      <c r="N53" s="97" t="e">
        <f>M53*'BENEFICIO O CARGAS SOCIALES'!R51</f>
        <v>#DIV/0!</v>
      </c>
      <c r="O53" s="97" t="e">
        <f>M53+N53</f>
        <v>#DIV/0!</v>
      </c>
      <c r="P53" s="579" t="e">
        <f t="shared" ref="P53:AE56" si="30">$O53/$K53</f>
        <v>#DIV/0!</v>
      </c>
      <c r="Q53" s="579" t="e">
        <f t="shared" si="30"/>
        <v>#DIV/0!</v>
      </c>
      <c r="R53" s="579" t="e">
        <f t="shared" si="30"/>
        <v>#DIV/0!</v>
      </c>
      <c r="S53" s="579" t="e">
        <f t="shared" si="30"/>
        <v>#DIV/0!</v>
      </c>
      <c r="T53" s="579" t="e">
        <f t="shared" si="30"/>
        <v>#DIV/0!</v>
      </c>
      <c r="U53" s="579" t="e">
        <f t="shared" si="30"/>
        <v>#DIV/0!</v>
      </c>
      <c r="V53" s="579" t="e">
        <f t="shared" si="30"/>
        <v>#DIV/0!</v>
      </c>
      <c r="W53" s="579" t="e">
        <f t="shared" si="30"/>
        <v>#DIV/0!</v>
      </c>
      <c r="X53" s="579" t="e">
        <f t="shared" si="30"/>
        <v>#DIV/0!</v>
      </c>
      <c r="Y53" s="579" t="e">
        <f t="shared" si="30"/>
        <v>#DIV/0!</v>
      </c>
      <c r="Z53" s="579" t="e">
        <f t="shared" si="30"/>
        <v>#DIV/0!</v>
      </c>
      <c r="AA53" s="579" t="e">
        <f t="shared" si="30"/>
        <v>#DIV/0!</v>
      </c>
      <c r="AB53" s="579" t="e">
        <f t="shared" si="30"/>
        <v>#DIV/0!</v>
      </c>
      <c r="AC53" s="579" t="e">
        <f t="shared" si="30"/>
        <v>#DIV/0!</v>
      </c>
      <c r="AD53" s="579" t="e">
        <f t="shared" si="30"/>
        <v>#DIV/0!</v>
      </c>
      <c r="AE53" s="579" t="e">
        <f t="shared" si="30"/>
        <v>#DIV/0!</v>
      </c>
      <c r="AF53" s="579" t="e">
        <f t="shared" si="29"/>
        <v>#DIV/0!</v>
      </c>
      <c r="AG53" s="579" t="e">
        <f t="shared" si="29"/>
        <v>#DIV/0!</v>
      </c>
      <c r="AH53" s="579" t="e">
        <f t="shared" si="29"/>
        <v>#DIV/0!</v>
      </c>
      <c r="AI53" s="579" t="e">
        <f t="shared" si="29"/>
        <v>#DIV/0!</v>
      </c>
      <c r="AJ53" s="579" t="e">
        <f t="shared" si="29"/>
        <v>#DIV/0!</v>
      </c>
      <c r="AK53" s="579" t="e">
        <f t="shared" si="29"/>
        <v>#DIV/0!</v>
      </c>
      <c r="AL53" s="579" t="e">
        <f t="shared" si="29"/>
        <v>#DIV/0!</v>
      </c>
      <c r="AM53" s="579" t="e">
        <f t="shared" si="29"/>
        <v>#DIV/0!</v>
      </c>
      <c r="AN53" s="579" t="e">
        <f t="shared" si="29"/>
        <v>#DIV/0!</v>
      </c>
      <c r="AO53" s="579" t="e">
        <f t="shared" si="29"/>
        <v>#DIV/0!</v>
      </c>
      <c r="AP53" s="579" t="e">
        <f t="shared" si="29"/>
        <v>#DIV/0!</v>
      </c>
      <c r="AQ53" s="579" t="e">
        <f t="shared" si="29"/>
        <v>#DIV/0!</v>
      </c>
      <c r="AR53" s="579" t="e">
        <f t="shared" si="29"/>
        <v>#DIV/0!</v>
      </c>
      <c r="AS53" s="579" t="e">
        <f t="shared" si="29"/>
        <v>#DIV/0!</v>
      </c>
      <c r="AT53" s="579" t="e">
        <f t="shared" si="29"/>
        <v>#DIV/0!</v>
      </c>
      <c r="AU53" s="581"/>
      <c r="AV53" s="581"/>
      <c r="AW53" s="581"/>
      <c r="AX53" s="581"/>
      <c r="AY53" s="581"/>
      <c r="AZ53" s="581"/>
      <c r="BA53" s="581"/>
      <c r="BB53" s="581"/>
    </row>
    <row r="54" spans="1:54" x14ac:dyDescent="0.3">
      <c r="A54" s="94" t="s">
        <v>325</v>
      </c>
      <c r="B54" s="99" t="s">
        <v>208</v>
      </c>
      <c r="C54" s="104" t="s">
        <v>207</v>
      </c>
      <c r="D54" s="95" t="s">
        <v>157</v>
      </c>
      <c r="E54" s="99"/>
      <c r="F54" s="95"/>
      <c r="G54" s="95" t="s">
        <v>173</v>
      </c>
      <c r="H54" s="444">
        <v>1</v>
      </c>
      <c r="I54" s="95">
        <v>1</v>
      </c>
      <c r="J54" s="95"/>
      <c r="K54" s="98">
        <v>31</v>
      </c>
      <c r="L54" s="442"/>
      <c r="M54" s="97">
        <f t="shared" si="28"/>
        <v>0</v>
      </c>
      <c r="N54" s="97" t="e">
        <f>M54*'BENEFICIO O CARGAS SOCIALES'!R52</f>
        <v>#DIV/0!</v>
      </c>
      <c r="O54" s="97" t="e">
        <f>M54+N54</f>
        <v>#DIV/0!</v>
      </c>
      <c r="P54" s="579" t="e">
        <f t="shared" si="30"/>
        <v>#DIV/0!</v>
      </c>
      <c r="Q54" s="579" t="e">
        <f t="shared" si="29"/>
        <v>#DIV/0!</v>
      </c>
      <c r="R54" s="579" t="e">
        <f t="shared" si="29"/>
        <v>#DIV/0!</v>
      </c>
      <c r="S54" s="579" t="e">
        <f t="shared" si="29"/>
        <v>#DIV/0!</v>
      </c>
      <c r="T54" s="579" t="e">
        <f t="shared" si="29"/>
        <v>#DIV/0!</v>
      </c>
      <c r="U54" s="579" t="e">
        <f t="shared" si="29"/>
        <v>#DIV/0!</v>
      </c>
      <c r="V54" s="579" t="e">
        <f t="shared" si="29"/>
        <v>#DIV/0!</v>
      </c>
      <c r="W54" s="579" t="e">
        <f t="shared" si="29"/>
        <v>#DIV/0!</v>
      </c>
      <c r="X54" s="579" t="e">
        <f t="shared" si="29"/>
        <v>#DIV/0!</v>
      </c>
      <c r="Y54" s="579" t="e">
        <f t="shared" si="29"/>
        <v>#DIV/0!</v>
      </c>
      <c r="Z54" s="579" t="e">
        <f t="shared" si="29"/>
        <v>#DIV/0!</v>
      </c>
      <c r="AA54" s="579" t="e">
        <f t="shared" si="29"/>
        <v>#DIV/0!</v>
      </c>
      <c r="AB54" s="579" t="e">
        <f t="shared" si="29"/>
        <v>#DIV/0!</v>
      </c>
      <c r="AC54" s="579" t="e">
        <f t="shared" si="29"/>
        <v>#DIV/0!</v>
      </c>
      <c r="AD54" s="579" t="e">
        <f t="shared" si="29"/>
        <v>#DIV/0!</v>
      </c>
      <c r="AE54" s="579" t="e">
        <f t="shared" si="29"/>
        <v>#DIV/0!</v>
      </c>
      <c r="AF54" s="579" t="e">
        <f t="shared" si="29"/>
        <v>#DIV/0!</v>
      </c>
      <c r="AG54" s="579" t="e">
        <f t="shared" si="29"/>
        <v>#DIV/0!</v>
      </c>
      <c r="AH54" s="579" t="e">
        <f t="shared" si="29"/>
        <v>#DIV/0!</v>
      </c>
      <c r="AI54" s="579" t="e">
        <f t="shared" si="29"/>
        <v>#DIV/0!</v>
      </c>
      <c r="AJ54" s="579" t="e">
        <f t="shared" si="29"/>
        <v>#DIV/0!</v>
      </c>
      <c r="AK54" s="579" t="e">
        <f t="shared" si="29"/>
        <v>#DIV/0!</v>
      </c>
      <c r="AL54" s="579" t="e">
        <f t="shared" si="29"/>
        <v>#DIV/0!</v>
      </c>
      <c r="AM54" s="579" t="e">
        <f t="shared" si="29"/>
        <v>#DIV/0!</v>
      </c>
      <c r="AN54" s="579" t="e">
        <f t="shared" si="29"/>
        <v>#DIV/0!</v>
      </c>
      <c r="AO54" s="579" t="e">
        <f t="shared" si="29"/>
        <v>#DIV/0!</v>
      </c>
      <c r="AP54" s="579" t="e">
        <f t="shared" si="29"/>
        <v>#DIV/0!</v>
      </c>
      <c r="AQ54" s="579" t="e">
        <f t="shared" si="29"/>
        <v>#DIV/0!</v>
      </c>
      <c r="AR54" s="579" t="e">
        <f t="shared" si="29"/>
        <v>#DIV/0!</v>
      </c>
      <c r="AS54" s="579" t="e">
        <f t="shared" si="29"/>
        <v>#DIV/0!</v>
      </c>
      <c r="AT54" s="579" t="e">
        <f t="shared" si="29"/>
        <v>#DIV/0!</v>
      </c>
      <c r="AU54" s="581"/>
      <c r="AV54" s="581"/>
      <c r="AW54" s="581"/>
      <c r="AX54" s="581"/>
      <c r="AY54" s="581"/>
      <c r="AZ54" s="581"/>
      <c r="BA54" s="581"/>
      <c r="BB54" s="581"/>
    </row>
    <row r="55" spans="1:54" x14ac:dyDescent="0.3">
      <c r="A55" s="94" t="s">
        <v>326</v>
      </c>
      <c r="B55" s="99" t="s">
        <v>245</v>
      </c>
      <c r="C55" s="104" t="s">
        <v>180</v>
      </c>
      <c r="D55" s="95" t="s">
        <v>157</v>
      </c>
      <c r="E55" s="99"/>
      <c r="F55" s="95"/>
      <c r="G55" s="95" t="s">
        <v>173</v>
      </c>
      <c r="H55" s="444">
        <v>1</v>
      </c>
      <c r="I55" s="95">
        <v>1</v>
      </c>
      <c r="J55" s="95"/>
      <c r="K55" s="98">
        <v>31</v>
      </c>
      <c r="L55" s="442"/>
      <c r="M55" s="97">
        <f t="shared" si="28"/>
        <v>0</v>
      </c>
      <c r="N55" s="97" t="e">
        <f>M55*'BENEFICIO O CARGAS SOCIALES'!R53</f>
        <v>#DIV/0!</v>
      </c>
      <c r="O55" s="97" t="e">
        <f>M55+N55</f>
        <v>#DIV/0!</v>
      </c>
      <c r="P55" s="579" t="e">
        <f t="shared" si="30"/>
        <v>#DIV/0!</v>
      </c>
      <c r="Q55" s="579" t="e">
        <f t="shared" si="29"/>
        <v>#DIV/0!</v>
      </c>
      <c r="R55" s="579" t="e">
        <f t="shared" si="29"/>
        <v>#DIV/0!</v>
      </c>
      <c r="S55" s="579" t="e">
        <f t="shared" si="29"/>
        <v>#DIV/0!</v>
      </c>
      <c r="T55" s="579" t="e">
        <f t="shared" si="29"/>
        <v>#DIV/0!</v>
      </c>
      <c r="U55" s="579" t="e">
        <f t="shared" si="29"/>
        <v>#DIV/0!</v>
      </c>
      <c r="V55" s="579" t="e">
        <f t="shared" si="29"/>
        <v>#DIV/0!</v>
      </c>
      <c r="W55" s="579" t="e">
        <f t="shared" si="29"/>
        <v>#DIV/0!</v>
      </c>
      <c r="X55" s="579" t="e">
        <f t="shared" si="29"/>
        <v>#DIV/0!</v>
      </c>
      <c r="Y55" s="579" t="e">
        <f t="shared" si="29"/>
        <v>#DIV/0!</v>
      </c>
      <c r="Z55" s="579" t="e">
        <f t="shared" si="29"/>
        <v>#DIV/0!</v>
      </c>
      <c r="AA55" s="579" t="e">
        <f t="shared" si="29"/>
        <v>#DIV/0!</v>
      </c>
      <c r="AB55" s="579" t="e">
        <f t="shared" si="29"/>
        <v>#DIV/0!</v>
      </c>
      <c r="AC55" s="579" t="e">
        <f t="shared" si="29"/>
        <v>#DIV/0!</v>
      </c>
      <c r="AD55" s="579" t="e">
        <f t="shared" si="29"/>
        <v>#DIV/0!</v>
      </c>
      <c r="AE55" s="579" t="e">
        <f t="shared" si="29"/>
        <v>#DIV/0!</v>
      </c>
      <c r="AF55" s="579" t="e">
        <f t="shared" si="29"/>
        <v>#DIV/0!</v>
      </c>
      <c r="AG55" s="579" t="e">
        <f t="shared" si="29"/>
        <v>#DIV/0!</v>
      </c>
      <c r="AH55" s="579" t="e">
        <f t="shared" si="29"/>
        <v>#DIV/0!</v>
      </c>
      <c r="AI55" s="579" t="e">
        <f t="shared" si="29"/>
        <v>#DIV/0!</v>
      </c>
      <c r="AJ55" s="579" t="e">
        <f t="shared" si="29"/>
        <v>#DIV/0!</v>
      </c>
      <c r="AK55" s="579" t="e">
        <f t="shared" si="29"/>
        <v>#DIV/0!</v>
      </c>
      <c r="AL55" s="579" t="e">
        <f t="shared" si="29"/>
        <v>#DIV/0!</v>
      </c>
      <c r="AM55" s="579" t="e">
        <f t="shared" si="29"/>
        <v>#DIV/0!</v>
      </c>
      <c r="AN55" s="579" t="e">
        <f t="shared" si="29"/>
        <v>#DIV/0!</v>
      </c>
      <c r="AO55" s="579" t="e">
        <f t="shared" si="29"/>
        <v>#DIV/0!</v>
      </c>
      <c r="AP55" s="579" t="e">
        <f t="shared" si="29"/>
        <v>#DIV/0!</v>
      </c>
      <c r="AQ55" s="579" t="e">
        <f t="shared" si="29"/>
        <v>#DIV/0!</v>
      </c>
      <c r="AR55" s="579" t="e">
        <f t="shared" si="29"/>
        <v>#DIV/0!</v>
      </c>
      <c r="AS55" s="579" t="e">
        <f t="shared" si="29"/>
        <v>#DIV/0!</v>
      </c>
      <c r="AT55" s="579" t="e">
        <f t="shared" si="29"/>
        <v>#DIV/0!</v>
      </c>
      <c r="AU55" s="581"/>
      <c r="AV55" s="581"/>
      <c r="AW55" s="581"/>
      <c r="AX55" s="581"/>
      <c r="AY55" s="581"/>
      <c r="AZ55" s="581"/>
      <c r="BA55" s="581"/>
      <c r="BB55" s="581"/>
    </row>
    <row r="56" spans="1:54" x14ac:dyDescent="0.3">
      <c r="A56" s="94" t="s">
        <v>326</v>
      </c>
      <c r="B56" s="99" t="s">
        <v>245</v>
      </c>
      <c r="C56" s="104" t="s">
        <v>180</v>
      </c>
      <c r="D56" s="95" t="s">
        <v>157</v>
      </c>
      <c r="E56" s="99"/>
      <c r="F56" s="95"/>
      <c r="G56" s="95" t="s">
        <v>173</v>
      </c>
      <c r="H56" s="444">
        <v>1</v>
      </c>
      <c r="I56" s="95">
        <v>1</v>
      </c>
      <c r="J56" s="95"/>
      <c r="K56" s="98">
        <v>31</v>
      </c>
      <c r="L56" s="442"/>
      <c r="M56" s="97">
        <f t="shared" si="28"/>
        <v>0</v>
      </c>
      <c r="N56" s="97">
        <f>M56*'BENEFICIO O CARGAS SOCIALES'!R54</f>
        <v>0</v>
      </c>
      <c r="O56" s="97">
        <f>M56+N56</f>
        <v>0</v>
      </c>
      <c r="P56" s="579">
        <f t="shared" si="30"/>
        <v>0</v>
      </c>
      <c r="Q56" s="579">
        <f t="shared" si="29"/>
        <v>0</v>
      </c>
      <c r="R56" s="579">
        <f t="shared" si="29"/>
        <v>0</v>
      </c>
      <c r="S56" s="579">
        <f t="shared" si="29"/>
        <v>0</v>
      </c>
      <c r="T56" s="579">
        <f t="shared" si="29"/>
        <v>0</v>
      </c>
      <c r="U56" s="579">
        <f t="shared" si="29"/>
        <v>0</v>
      </c>
      <c r="V56" s="579">
        <f t="shared" si="29"/>
        <v>0</v>
      </c>
      <c r="W56" s="579">
        <f t="shared" si="29"/>
        <v>0</v>
      </c>
      <c r="X56" s="579">
        <f t="shared" si="29"/>
        <v>0</v>
      </c>
      <c r="Y56" s="579">
        <f t="shared" si="29"/>
        <v>0</v>
      </c>
      <c r="Z56" s="579">
        <f t="shared" si="29"/>
        <v>0</v>
      </c>
      <c r="AA56" s="579">
        <f t="shared" si="29"/>
        <v>0</v>
      </c>
      <c r="AB56" s="579">
        <f t="shared" si="29"/>
        <v>0</v>
      </c>
      <c r="AC56" s="579">
        <f t="shared" si="29"/>
        <v>0</v>
      </c>
      <c r="AD56" s="579">
        <f t="shared" si="29"/>
        <v>0</v>
      </c>
      <c r="AE56" s="579">
        <f t="shared" si="29"/>
        <v>0</v>
      </c>
      <c r="AF56" s="579">
        <f t="shared" si="29"/>
        <v>0</v>
      </c>
      <c r="AG56" s="579">
        <f t="shared" si="29"/>
        <v>0</v>
      </c>
      <c r="AH56" s="579">
        <f t="shared" si="29"/>
        <v>0</v>
      </c>
      <c r="AI56" s="579">
        <f t="shared" si="29"/>
        <v>0</v>
      </c>
      <c r="AJ56" s="579">
        <f t="shared" si="29"/>
        <v>0</v>
      </c>
      <c r="AK56" s="579">
        <f t="shared" si="29"/>
        <v>0</v>
      </c>
      <c r="AL56" s="579">
        <f t="shared" si="29"/>
        <v>0</v>
      </c>
      <c r="AM56" s="579">
        <f t="shared" si="29"/>
        <v>0</v>
      </c>
      <c r="AN56" s="579">
        <f t="shared" si="29"/>
        <v>0</v>
      </c>
      <c r="AO56" s="579">
        <f t="shared" si="29"/>
        <v>0</v>
      </c>
      <c r="AP56" s="579">
        <f t="shared" si="29"/>
        <v>0</v>
      </c>
      <c r="AQ56" s="579">
        <f t="shared" si="29"/>
        <v>0</v>
      </c>
      <c r="AR56" s="579">
        <f t="shared" si="29"/>
        <v>0</v>
      </c>
      <c r="AS56" s="579">
        <f t="shared" si="29"/>
        <v>0</v>
      </c>
      <c r="AT56" s="579">
        <f t="shared" si="29"/>
        <v>0</v>
      </c>
      <c r="AU56" s="581"/>
      <c r="AV56" s="581"/>
      <c r="AW56" s="581"/>
      <c r="AX56" s="581"/>
      <c r="AY56" s="581"/>
      <c r="AZ56" s="581"/>
      <c r="BA56" s="581"/>
      <c r="BB56" s="581"/>
    </row>
    <row r="57" spans="1:54" x14ac:dyDescent="0.3">
      <c r="A57" s="87"/>
      <c r="B57" s="88" t="s">
        <v>193</v>
      </c>
      <c r="C57" s="88"/>
      <c r="D57" s="88"/>
      <c r="E57" s="88"/>
      <c r="F57" s="88"/>
      <c r="G57" s="88"/>
      <c r="H57" s="88"/>
      <c r="I57" s="88"/>
      <c r="J57" s="88"/>
      <c r="K57" s="88"/>
      <c r="L57" s="443"/>
      <c r="M57" s="123"/>
      <c r="N57" s="88"/>
      <c r="O57" s="88"/>
      <c r="P57" s="575"/>
      <c r="Q57" s="575"/>
      <c r="R57" s="575"/>
      <c r="S57" s="575"/>
      <c r="T57" s="575"/>
      <c r="U57" s="575"/>
      <c r="V57" s="575"/>
      <c r="W57" s="575"/>
      <c r="X57" s="575"/>
      <c r="Y57" s="575"/>
      <c r="Z57" s="575"/>
      <c r="AA57" s="575"/>
      <c r="AB57" s="575"/>
      <c r="AC57" s="575"/>
      <c r="AD57" s="575"/>
      <c r="AE57" s="575"/>
      <c r="AF57" s="575"/>
      <c r="AG57" s="575"/>
      <c r="AH57" s="575"/>
      <c r="AI57" s="575"/>
      <c r="AJ57" s="575"/>
      <c r="AK57" s="575"/>
      <c r="AL57" s="575"/>
      <c r="AM57" s="575"/>
      <c r="AN57" s="575"/>
      <c r="AO57" s="575"/>
      <c r="AP57" s="575"/>
      <c r="AQ57" s="575"/>
      <c r="AR57" s="575"/>
      <c r="AS57" s="575"/>
      <c r="AT57" s="575"/>
      <c r="AU57" s="575"/>
      <c r="AV57" s="575"/>
      <c r="AW57" s="575"/>
      <c r="AX57" s="575"/>
      <c r="AY57" s="575"/>
      <c r="AZ57" s="575"/>
      <c r="BA57" s="575"/>
      <c r="BB57" s="575"/>
    </row>
    <row r="58" spans="1:54" x14ac:dyDescent="0.3">
      <c r="A58" s="94" t="s">
        <v>296</v>
      </c>
      <c r="B58" s="99" t="s">
        <v>205</v>
      </c>
      <c r="C58" s="99" t="s">
        <v>156</v>
      </c>
      <c r="D58" s="95" t="s">
        <v>157</v>
      </c>
      <c r="E58" s="96"/>
      <c r="F58" s="95"/>
      <c r="G58" s="95" t="s">
        <v>158</v>
      </c>
      <c r="H58" s="444">
        <v>1</v>
      </c>
      <c r="I58" s="95">
        <v>1</v>
      </c>
      <c r="J58" s="95">
        <v>861</v>
      </c>
      <c r="K58" s="98">
        <v>6</v>
      </c>
      <c r="L58" s="442"/>
      <c r="M58" s="97">
        <f t="shared" ref="M58:M68" si="31">K58*L58*I58*H58</f>
        <v>0</v>
      </c>
      <c r="N58" s="97" t="e">
        <f>M58*'BENEFICIO O CARGAS SOCIALES'!R55</f>
        <v>#DIV/0!</v>
      </c>
      <c r="O58" s="97" t="e">
        <f t="shared" ref="O58:O68" si="32">M58+N58</f>
        <v>#DIV/0!</v>
      </c>
      <c r="P58" s="581"/>
      <c r="Q58" s="581"/>
      <c r="R58" s="581"/>
      <c r="S58" s="581"/>
      <c r="T58" s="581"/>
      <c r="U58" s="581"/>
      <c r="V58" s="581"/>
      <c r="W58" s="581"/>
      <c r="X58" s="581"/>
      <c r="Y58" s="581"/>
      <c r="Z58" s="581"/>
      <c r="AA58" s="581"/>
      <c r="AB58" s="581"/>
      <c r="AC58" s="581"/>
      <c r="AD58" s="581"/>
      <c r="AE58" s="581"/>
      <c r="AF58" s="581"/>
      <c r="AG58" s="581"/>
      <c r="AH58" s="581"/>
      <c r="AI58" s="581"/>
      <c r="AJ58" s="581"/>
      <c r="AK58" s="581"/>
      <c r="AL58" s="581"/>
      <c r="AM58" s="581"/>
      <c r="AN58" s="581"/>
      <c r="AO58" s="581"/>
      <c r="AP58" s="581"/>
      <c r="AQ58" s="581"/>
      <c r="AR58" s="581"/>
      <c r="AS58" s="581"/>
      <c r="AT58" s="581"/>
      <c r="AU58" s="579" t="e">
        <f t="shared" si="29"/>
        <v>#DIV/0!</v>
      </c>
      <c r="AV58" s="579" t="e">
        <f t="shared" si="29"/>
        <v>#DIV/0!</v>
      </c>
      <c r="AW58" s="579" t="e">
        <f t="shared" ref="AV58:BA67" si="33">$O58/$K58</f>
        <v>#DIV/0!</v>
      </c>
      <c r="AX58" s="579" t="e">
        <f t="shared" si="33"/>
        <v>#DIV/0!</v>
      </c>
      <c r="AY58" s="579" t="e">
        <f t="shared" si="33"/>
        <v>#DIV/0!</v>
      </c>
      <c r="AZ58" s="579" t="e">
        <f t="shared" si="33"/>
        <v>#DIV/0!</v>
      </c>
      <c r="BA58" s="581"/>
      <c r="BB58" s="581"/>
    </row>
    <row r="59" spans="1:54" x14ac:dyDescent="0.3">
      <c r="A59" s="94" t="s">
        <v>297</v>
      </c>
      <c r="B59" s="99" t="s">
        <v>186</v>
      </c>
      <c r="C59" s="99" t="s">
        <v>156</v>
      </c>
      <c r="D59" s="95" t="s">
        <v>157</v>
      </c>
      <c r="E59" s="96"/>
      <c r="F59" s="95"/>
      <c r="G59" s="95" t="s">
        <v>158</v>
      </c>
      <c r="H59" s="444">
        <v>1</v>
      </c>
      <c r="I59" s="95">
        <v>1</v>
      </c>
      <c r="J59" s="95"/>
      <c r="K59" s="98">
        <v>6</v>
      </c>
      <c r="L59" s="442"/>
      <c r="M59" s="97">
        <f t="shared" si="31"/>
        <v>0</v>
      </c>
      <c r="N59" s="97" t="e">
        <f>M59*'BENEFICIO O CARGAS SOCIALES'!R56</f>
        <v>#DIV/0!</v>
      </c>
      <c r="O59" s="97" t="e">
        <f t="shared" si="32"/>
        <v>#DIV/0!</v>
      </c>
      <c r="P59" s="581"/>
      <c r="Q59" s="581"/>
      <c r="R59" s="581"/>
      <c r="S59" s="581"/>
      <c r="T59" s="581"/>
      <c r="U59" s="581"/>
      <c r="V59" s="581"/>
      <c r="W59" s="581"/>
      <c r="X59" s="581"/>
      <c r="Y59" s="581"/>
      <c r="Z59" s="581"/>
      <c r="AA59" s="581"/>
      <c r="AB59" s="581"/>
      <c r="AC59" s="581"/>
      <c r="AD59" s="581"/>
      <c r="AE59" s="581"/>
      <c r="AF59" s="581"/>
      <c r="AG59" s="581"/>
      <c r="AH59" s="581"/>
      <c r="AI59" s="581"/>
      <c r="AJ59" s="581"/>
      <c r="AK59" s="581"/>
      <c r="AL59" s="581"/>
      <c r="AM59" s="581"/>
      <c r="AN59" s="581"/>
      <c r="AO59" s="581"/>
      <c r="AP59" s="581"/>
      <c r="AQ59" s="581"/>
      <c r="AR59" s="581"/>
      <c r="AS59" s="581"/>
      <c r="AT59" s="581"/>
      <c r="AU59" s="579" t="e">
        <f t="shared" si="29"/>
        <v>#DIV/0!</v>
      </c>
      <c r="AV59" s="579" t="e">
        <f t="shared" si="33"/>
        <v>#DIV/0!</v>
      </c>
      <c r="AW59" s="579" t="e">
        <f t="shared" si="33"/>
        <v>#DIV/0!</v>
      </c>
      <c r="AX59" s="579" t="e">
        <f t="shared" si="33"/>
        <v>#DIV/0!</v>
      </c>
      <c r="AY59" s="579" t="e">
        <f t="shared" si="33"/>
        <v>#DIV/0!</v>
      </c>
      <c r="AZ59" s="579" t="e">
        <f t="shared" si="33"/>
        <v>#DIV/0!</v>
      </c>
      <c r="BA59" s="581"/>
      <c r="BB59" s="581"/>
    </row>
    <row r="60" spans="1:54" x14ac:dyDescent="0.3">
      <c r="A60" s="94" t="s">
        <v>298</v>
      </c>
      <c r="B60" s="99" t="s">
        <v>187</v>
      </c>
      <c r="C60" s="99" t="s">
        <v>341</v>
      </c>
      <c r="D60" s="95" t="s">
        <v>157</v>
      </c>
      <c r="E60" s="96"/>
      <c r="F60" s="95"/>
      <c r="G60" s="95" t="s">
        <v>158</v>
      </c>
      <c r="H60" s="444">
        <v>1</v>
      </c>
      <c r="I60" s="95">
        <v>1</v>
      </c>
      <c r="J60" s="95"/>
      <c r="K60" s="98">
        <v>6</v>
      </c>
      <c r="L60" s="442"/>
      <c r="M60" s="97">
        <f t="shared" si="31"/>
        <v>0</v>
      </c>
      <c r="N60" s="97" t="e">
        <f>M60*'BENEFICIO O CARGAS SOCIALES'!R57</f>
        <v>#DIV/0!</v>
      </c>
      <c r="O60" s="97" t="e">
        <f t="shared" si="32"/>
        <v>#DIV/0!</v>
      </c>
      <c r="P60" s="581"/>
      <c r="Q60" s="581"/>
      <c r="R60" s="581"/>
      <c r="S60" s="581"/>
      <c r="T60" s="581"/>
      <c r="U60" s="581"/>
      <c r="V60" s="581"/>
      <c r="W60" s="581"/>
      <c r="X60" s="581"/>
      <c r="Y60" s="581"/>
      <c r="Z60" s="581"/>
      <c r="AA60" s="581"/>
      <c r="AB60" s="581"/>
      <c r="AC60" s="581"/>
      <c r="AD60" s="581"/>
      <c r="AE60" s="581"/>
      <c r="AF60" s="581"/>
      <c r="AG60" s="581"/>
      <c r="AH60" s="581"/>
      <c r="AI60" s="581"/>
      <c r="AJ60" s="581"/>
      <c r="AK60" s="581"/>
      <c r="AL60" s="581"/>
      <c r="AM60" s="581"/>
      <c r="AN60" s="581"/>
      <c r="AO60" s="581"/>
      <c r="AP60" s="581"/>
      <c r="AQ60" s="581"/>
      <c r="AR60" s="581"/>
      <c r="AS60" s="581"/>
      <c r="AT60" s="581"/>
      <c r="AU60" s="579" t="e">
        <f t="shared" si="29"/>
        <v>#DIV/0!</v>
      </c>
      <c r="AV60" s="579" t="e">
        <f t="shared" si="33"/>
        <v>#DIV/0!</v>
      </c>
      <c r="AW60" s="579" t="e">
        <f t="shared" si="33"/>
        <v>#DIV/0!</v>
      </c>
      <c r="AX60" s="579" t="e">
        <f t="shared" si="33"/>
        <v>#DIV/0!</v>
      </c>
      <c r="AY60" s="579" t="e">
        <f t="shared" si="33"/>
        <v>#DIV/0!</v>
      </c>
      <c r="AZ60" s="579" t="e">
        <f t="shared" si="33"/>
        <v>#DIV/0!</v>
      </c>
      <c r="BA60" s="581"/>
      <c r="BB60" s="581"/>
    </row>
    <row r="61" spans="1:54" x14ac:dyDescent="0.3">
      <c r="A61" s="94" t="s">
        <v>300</v>
      </c>
      <c r="B61" s="100" t="s">
        <v>194</v>
      </c>
      <c r="C61" s="99" t="s">
        <v>166</v>
      </c>
      <c r="D61" s="95" t="s">
        <v>157</v>
      </c>
      <c r="E61" s="96"/>
      <c r="F61" s="95"/>
      <c r="G61" s="95" t="s">
        <v>158</v>
      </c>
      <c r="H61" s="444">
        <v>0.5</v>
      </c>
      <c r="I61" s="95">
        <v>1</v>
      </c>
      <c r="J61" s="95"/>
      <c r="K61" s="98">
        <v>6</v>
      </c>
      <c r="L61" s="442"/>
      <c r="M61" s="97">
        <f t="shared" si="31"/>
        <v>0</v>
      </c>
      <c r="N61" s="97" t="e">
        <f>M61*'BENEFICIO O CARGAS SOCIALES'!R58</f>
        <v>#DIV/0!</v>
      </c>
      <c r="O61" s="97" t="e">
        <f t="shared" si="32"/>
        <v>#DIV/0!</v>
      </c>
      <c r="P61" s="581"/>
      <c r="Q61" s="581"/>
      <c r="R61" s="581"/>
      <c r="S61" s="581"/>
      <c r="T61" s="581"/>
      <c r="U61" s="581"/>
      <c r="V61" s="581"/>
      <c r="W61" s="581"/>
      <c r="X61" s="581"/>
      <c r="Y61" s="581"/>
      <c r="Z61" s="581"/>
      <c r="AA61" s="581"/>
      <c r="AB61" s="581"/>
      <c r="AC61" s="581"/>
      <c r="AD61" s="581"/>
      <c r="AE61" s="581"/>
      <c r="AF61" s="581"/>
      <c r="AG61" s="581"/>
      <c r="AH61" s="581"/>
      <c r="AI61" s="581"/>
      <c r="AJ61" s="581"/>
      <c r="AK61" s="581"/>
      <c r="AL61" s="581"/>
      <c r="AM61" s="581"/>
      <c r="AN61" s="581"/>
      <c r="AO61" s="581"/>
      <c r="AP61" s="581"/>
      <c r="AQ61" s="581"/>
      <c r="AR61" s="581"/>
      <c r="AS61" s="581"/>
      <c r="AT61" s="581"/>
      <c r="AU61" s="579" t="e">
        <f t="shared" si="29"/>
        <v>#DIV/0!</v>
      </c>
      <c r="AV61" s="579" t="e">
        <f t="shared" si="33"/>
        <v>#DIV/0!</v>
      </c>
      <c r="AW61" s="579" t="e">
        <f t="shared" si="33"/>
        <v>#DIV/0!</v>
      </c>
      <c r="AX61" s="579" t="e">
        <f t="shared" si="33"/>
        <v>#DIV/0!</v>
      </c>
      <c r="AY61" s="579" t="e">
        <f t="shared" si="33"/>
        <v>#DIV/0!</v>
      </c>
      <c r="AZ61" s="579" t="e">
        <f t="shared" si="33"/>
        <v>#DIV/0!</v>
      </c>
      <c r="BA61" s="581"/>
      <c r="BB61" s="581"/>
    </row>
    <row r="62" spans="1:54" x14ac:dyDescent="0.3">
      <c r="A62" s="94" t="s">
        <v>304</v>
      </c>
      <c r="B62" s="99" t="s">
        <v>195</v>
      </c>
      <c r="C62" s="99" t="s">
        <v>159</v>
      </c>
      <c r="D62" s="95" t="s">
        <v>157</v>
      </c>
      <c r="E62" s="96"/>
      <c r="F62" s="95"/>
      <c r="G62" s="95" t="s">
        <v>158</v>
      </c>
      <c r="H62" s="444">
        <v>1</v>
      </c>
      <c r="I62" s="95">
        <v>1</v>
      </c>
      <c r="J62" s="95"/>
      <c r="K62" s="98">
        <v>6</v>
      </c>
      <c r="L62" s="442"/>
      <c r="M62" s="97">
        <f t="shared" si="31"/>
        <v>0</v>
      </c>
      <c r="N62" s="97" t="e">
        <f>M62*'BENEFICIO O CARGAS SOCIALES'!R59</f>
        <v>#DIV/0!</v>
      </c>
      <c r="O62" s="97" t="e">
        <f t="shared" si="32"/>
        <v>#DIV/0!</v>
      </c>
      <c r="P62" s="581"/>
      <c r="Q62" s="581"/>
      <c r="R62" s="581"/>
      <c r="S62" s="581"/>
      <c r="T62" s="581"/>
      <c r="U62" s="581"/>
      <c r="V62" s="581"/>
      <c r="W62" s="581"/>
      <c r="X62" s="581"/>
      <c r="Y62" s="581"/>
      <c r="Z62" s="581"/>
      <c r="AA62" s="581"/>
      <c r="AB62" s="581"/>
      <c r="AC62" s="581"/>
      <c r="AD62" s="581"/>
      <c r="AE62" s="581"/>
      <c r="AF62" s="581"/>
      <c r="AG62" s="581"/>
      <c r="AH62" s="581"/>
      <c r="AI62" s="581"/>
      <c r="AJ62" s="581"/>
      <c r="AK62" s="581"/>
      <c r="AL62" s="581"/>
      <c r="AM62" s="581"/>
      <c r="AN62" s="581"/>
      <c r="AO62" s="581"/>
      <c r="AP62" s="581"/>
      <c r="AQ62" s="581"/>
      <c r="AR62" s="581"/>
      <c r="AS62" s="581"/>
      <c r="AT62" s="581"/>
      <c r="AU62" s="579" t="e">
        <f t="shared" si="29"/>
        <v>#DIV/0!</v>
      </c>
      <c r="AV62" s="579" t="e">
        <f t="shared" si="33"/>
        <v>#DIV/0!</v>
      </c>
      <c r="AW62" s="579" t="e">
        <f t="shared" si="33"/>
        <v>#DIV/0!</v>
      </c>
      <c r="AX62" s="579" t="e">
        <f t="shared" si="33"/>
        <v>#DIV/0!</v>
      </c>
      <c r="AY62" s="579" t="e">
        <f t="shared" si="33"/>
        <v>#DIV/0!</v>
      </c>
      <c r="AZ62" s="579" t="e">
        <f t="shared" si="33"/>
        <v>#DIV/0!</v>
      </c>
      <c r="BA62" s="581"/>
      <c r="BB62" s="581"/>
    </row>
    <row r="63" spans="1:54" x14ac:dyDescent="0.3">
      <c r="A63" s="94" t="s">
        <v>309</v>
      </c>
      <c r="B63" s="99" t="s">
        <v>49</v>
      </c>
      <c r="C63" s="99" t="s">
        <v>163</v>
      </c>
      <c r="D63" s="95" t="s">
        <v>157</v>
      </c>
      <c r="E63" s="96"/>
      <c r="F63" s="95"/>
      <c r="G63" s="95" t="s">
        <v>158</v>
      </c>
      <c r="H63" s="444">
        <v>0.5</v>
      </c>
      <c r="I63" s="95">
        <v>1</v>
      </c>
      <c r="J63" s="95"/>
      <c r="K63" s="98">
        <v>6</v>
      </c>
      <c r="L63" s="442"/>
      <c r="M63" s="97">
        <f t="shared" si="31"/>
        <v>0</v>
      </c>
      <c r="N63" s="97" t="e">
        <f>M63*'BENEFICIO O CARGAS SOCIALES'!R60</f>
        <v>#DIV/0!</v>
      </c>
      <c r="O63" s="97" t="e">
        <f t="shared" si="32"/>
        <v>#DIV/0!</v>
      </c>
      <c r="P63" s="581"/>
      <c r="Q63" s="581"/>
      <c r="R63" s="581"/>
      <c r="S63" s="581"/>
      <c r="T63" s="581"/>
      <c r="U63" s="581"/>
      <c r="V63" s="581"/>
      <c r="W63" s="581"/>
      <c r="X63" s="581"/>
      <c r="Y63" s="581"/>
      <c r="Z63" s="581"/>
      <c r="AA63" s="581"/>
      <c r="AB63" s="581"/>
      <c r="AC63" s="581"/>
      <c r="AD63" s="581"/>
      <c r="AE63" s="581"/>
      <c r="AF63" s="581"/>
      <c r="AG63" s="581"/>
      <c r="AH63" s="581"/>
      <c r="AI63" s="581"/>
      <c r="AJ63" s="581"/>
      <c r="AK63" s="581"/>
      <c r="AL63" s="581"/>
      <c r="AM63" s="581"/>
      <c r="AN63" s="581"/>
      <c r="AO63" s="581"/>
      <c r="AP63" s="581"/>
      <c r="AQ63" s="581"/>
      <c r="AR63" s="581"/>
      <c r="AS63" s="581"/>
      <c r="AT63" s="581"/>
      <c r="AU63" s="579" t="e">
        <f t="shared" si="29"/>
        <v>#DIV/0!</v>
      </c>
      <c r="AV63" s="579" t="e">
        <f t="shared" si="33"/>
        <v>#DIV/0!</v>
      </c>
      <c r="AW63" s="579" t="e">
        <f t="shared" si="33"/>
        <v>#DIV/0!</v>
      </c>
      <c r="AX63" s="579" t="e">
        <f t="shared" si="33"/>
        <v>#DIV/0!</v>
      </c>
      <c r="AY63" s="579" t="e">
        <f t="shared" si="33"/>
        <v>#DIV/0!</v>
      </c>
      <c r="AZ63" s="579" t="e">
        <f t="shared" si="33"/>
        <v>#DIV/0!</v>
      </c>
      <c r="BA63" s="581"/>
      <c r="BB63" s="581"/>
    </row>
    <row r="64" spans="1:54" x14ac:dyDescent="0.3">
      <c r="A64" s="94" t="s">
        <v>310</v>
      </c>
      <c r="B64" s="99" t="s">
        <v>50</v>
      </c>
      <c r="C64" s="99" t="s">
        <v>164</v>
      </c>
      <c r="D64" s="95" t="s">
        <v>157</v>
      </c>
      <c r="E64" s="96"/>
      <c r="F64" s="95"/>
      <c r="G64" s="95" t="s">
        <v>158</v>
      </c>
      <c r="H64" s="444">
        <v>0.5</v>
      </c>
      <c r="I64" s="95">
        <v>1</v>
      </c>
      <c r="J64" s="95"/>
      <c r="K64" s="98">
        <v>6</v>
      </c>
      <c r="L64" s="442"/>
      <c r="M64" s="97">
        <f t="shared" si="31"/>
        <v>0</v>
      </c>
      <c r="N64" s="97" t="e">
        <f>M64*'BENEFICIO O CARGAS SOCIALES'!R61</f>
        <v>#DIV/0!</v>
      </c>
      <c r="O64" s="97" t="e">
        <f t="shared" si="32"/>
        <v>#DIV/0!</v>
      </c>
      <c r="P64" s="581"/>
      <c r="Q64" s="581"/>
      <c r="R64" s="581"/>
      <c r="S64" s="581"/>
      <c r="T64" s="581"/>
      <c r="U64" s="581"/>
      <c r="V64" s="581"/>
      <c r="W64" s="581"/>
      <c r="X64" s="581"/>
      <c r="Y64" s="581"/>
      <c r="Z64" s="581"/>
      <c r="AA64" s="581"/>
      <c r="AB64" s="581"/>
      <c r="AC64" s="581"/>
      <c r="AD64" s="581"/>
      <c r="AE64" s="581"/>
      <c r="AF64" s="581"/>
      <c r="AG64" s="581"/>
      <c r="AH64" s="581"/>
      <c r="AI64" s="581"/>
      <c r="AJ64" s="581"/>
      <c r="AK64" s="581"/>
      <c r="AL64" s="581"/>
      <c r="AM64" s="581"/>
      <c r="AN64" s="581"/>
      <c r="AO64" s="581"/>
      <c r="AP64" s="581"/>
      <c r="AQ64" s="581"/>
      <c r="AR64" s="581"/>
      <c r="AS64" s="581"/>
      <c r="AT64" s="581"/>
      <c r="AU64" s="579" t="e">
        <f t="shared" si="29"/>
        <v>#DIV/0!</v>
      </c>
      <c r="AV64" s="579" t="e">
        <f t="shared" si="33"/>
        <v>#DIV/0!</v>
      </c>
      <c r="AW64" s="579" t="e">
        <f t="shared" si="33"/>
        <v>#DIV/0!</v>
      </c>
      <c r="AX64" s="579" t="e">
        <f t="shared" si="33"/>
        <v>#DIV/0!</v>
      </c>
      <c r="AY64" s="579" t="e">
        <f t="shared" si="33"/>
        <v>#DIV/0!</v>
      </c>
      <c r="AZ64" s="579" t="e">
        <f t="shared" si="33"/>
        <v>#DIV/0!</v>
      </c>
      <c r="BA64" s="581"/>
      <c r="BB64" s="581"/>
    </row>
    <row r="65" spans="1:54" x14ac:dyDescent="0.3">
      <c r="A65" s="94" t="s">
        <v>313</v>
      </c>
      <c r="B65" s="99" t="s">
        <v>62</v>
      </c>
      <c r="C65" s="99" t="s">
        <v>159</v>
      </c>
      <c r="D65" s="95" t="s">
        <v>157</v>
      </c>
      <c r="E65" s="96"/>
      <c r="F65" s="95"/>
      <c r="G65" s="95" t="s">
        <v>173</v>
      </c>
      <c r="H65" s="444">
        <v>0.5</v>
      </c>
      <c r="I65" s="95">
        <v>1</v>
      </c>
      <c r="J65" s="95"/>
      <c r="K65" s="98">
        <v>6</v>
      </c>
      <c r="L65" s="442"/>
      <c r="M65" s="97">
        <f t="shared" si="31"/>
        <v>0</v>
      </c>
      <c r="N65" s="97" t="e">
        <f>M65*'BENEFICIO O CARGAS SOCIALES'!R62</f>
        <v>#DIV/0!</v>
      </c>
      <c r="O65" s="97" t="e">
        <f t="shared" si="32"/>
        <v>#DIV/0!</v>
      </c>
      <c r="P65" s="581"/>
      <c r="Q65" s="581"/>
      <c r="R65" s="581"/>
      <c r="S65" s="581"/>
      <c r="T65" s="581"/>
      <c r="U65" s="581"/>
      <c r="V65" s="581"/>
      <c r="W65" s="581"/>
      <c r="X65" s="581"/>
      <c r="Y65" s="581"/>
      <c r="Z65" s="581"/>
      <c r="AA65" s="581"/>
      <c r="AB65" s="581"/>
      <c r="AC65" s="581"/>
      <c r="AD65" s="581"/>
      <c r="AE65" s="581"/>
      <c r="AF65" s="581"/>
      <c r="AG65" s="581"/>
      <c r="AH65" s="581"/>
      <c r="AI65" s="581"/>
      <c r="AJ65" s="581"/>
      <c r="AK65" s="581"/>
      <c r="AL65" s="581"/>
      <c r="AM65" s="581"/>
      <c r="AN65" s="581"/>
      <c r="AO65" s="581"/>
      <c r="AP65" s="581"/>
      <c r="AQ65" s="581"/>
      <c r="AR65" s="581"/>
      <c r="AS65" s="581"/>
      <c r="AT65" s="581"/>
      <c r="AU65" s="579" t="e">
        <f t="shared" si="29"/>
        <v>#DIV/0!</v>
      </c>
      <c r="AV65" s="579" t="e">
        <f t="shared" si="33"/>
        <v>#DIV/0!</v>
      </c>
      <c r="AW65" s="579" t="e">
        <f t="shared" si="33"/>
        <v>#DIV/0!</v>
      </c>
      <c r="AX65" s="579" t="e">
        <f t="shared" si="33"/>
        <v>#DIV/0!</v>
      </c>
      <c r="AY65" s="579" t="e">
        <f t="shared" si="33"/>
        <v>#DIV/0!</v>
      </c>
      <c r="AZ65" s="579" t="e">
        <f t="shared" si="33"/>
        <v>#DIV/0!</v>
      </c>
      <c r="BA65" s="581"/>
      <c r="BB65" s="581"/>
    </row>
    <row r="66" spans="1:54" x14ac:dyDescent="0.3">
      <c r="A66" s="94" t="s">
        <v>323</v>
      </c>
      <c r="B66" s="99" t="s">
        <v>63</v>
      </c>
      <c r="C66" s="104" t="s">
        <v>178</v>
      </c>
      <c r="D66" s="95" t="s">
        <v>157</v>
      </c>
      <c r="E66" s="99"/>
      <c r="F66" s="95"/>
      <c r="G66" s="95" t="s">
        <v>173</v>
      </c>
      <c r="H66" s="444">
        <v>0.5</v>
      </c>
      <c r="I66" s="95">
        <v>1</v>
      </c>
      <c r="J66" s="95"/>
      <c r="K66" s="98">
        <v>6</v>
      </c>
      <c r="L66" s="442"/>
      <c r="M66" s="97">
        <f t="shared" si="31"/>
        <v>0</v>
      </c>
      <c r="N66" s="97" t="e">
        <f>M66*'BENEFICIO O CARGAS SOCIALES'!R63</f>
        <v>#DIV/0!</v>
      </c>
      <c r="O66" s="97" t="e">
        <f t="shared" si="32"/>
        <v>#DIV/0!</v>
      </c>
      <c r="P66" s="581"/>
      <c r="Q66" s="581"/>
      <c r="R66" s="581"/>
      <c r="S66" s="581"/>
      <c r="T66" s="581"/>
      <c r="U66" s="581"/>
      <c r="V66" s="581"/>
      <c r="W66" s="581"/>
      <c r="X66" s="581"/>
      <c r="Y66" s="581"/>
      <c r="Z66" s="581"/>
      <c r="AA66" s="581"/>
      <c r="AB66" s="581"/>
      <c r="AC66" s="581"/>
      <c r="AD66" s="581"/>
      <c r="AE66" s="581"/>
      <c r="AF66" s="581"/>
      <c r="AG66" s="581"/>
      <c r="AH66" s="581"/>
      <c r="AI66" s="581"/>
      <c r="AJ66" s="581"/>
      <c r="AK66" s="581"/>
      <c r="AL66" s="581"/>
      <c r="AM66" s="581"/>
      <c r="AN66" s="581"/>
      <c r="AO66" s="581"/>
      <c r="AP66" s="581"/>
      <c r="AQ66" s="581"/>
      <c r="AR66" s="581"/>
      <c r="AS66" s="581"/>
      <c r="AT66" s="581"/>
      <c r="AU66" s="579" t="e">
        <f t="shared" si="29"/>
        <v>#DIV/0!</v>
      </c>
      <c r="AV66" s="579" t="e">
        <f t="shared" si="33"/>
        <v>#DIV/0!</v>
      </c>
      <c r="AW66" s="579" t="e">
        <f t="shared" si="33"/>
        <v>#DIV/0!</v>
      </c>
      <c r="AX66" s="579" t="e">
        <f t="shared" si="33"/>
        <v>#DIV/0!</v>
      </c>
      <c r="AY66" s="579" t="e">
        <f t="shared" si="33"/>
        <v>#DIV/0!</v>
      </c>
      <c r="AZ66" s="579" t="e">
        <f t="shared" si="33"/>
        <v>#DIV/0!</v>
      </c>
      <c r="BA66" s="581"/>
      <c r="BB66" s="581"/>
    </row>
    <row r="67" spans="1:54" x14ac:dyDescent="0.3">
      <c r="A67" s="94" t="s">
        <v>324</v>
      </c>
      <c r="B67" s="99" t="s">
        <v>64</v>
      </c>
      <c r="C67" s="104" t="s">
        <v>179</v>
      </c>
      <c r="D67" s="95" t="s">
        <v>157</v>
      </c>
      <c r="E67" s="99"/>
      <c r="F67" s="95"/>
      <c r="G67" s="95" t="s">
        <v>173</v>
      </c>
      <c r="H67" s="444">
        <v>0.5</v>
      </c>
      <c r="I67" s="95">
        <v>1</v>
      </c>
      <c r="J67" s="95"/>
      <c r="K67" s="98">
        <v>6</v>
      </c>
      <c r="L67" s="442"/>
      <c r="M67" s="97">
        <f t="shared" si="31"/>
        <v>0</v>
      </c>
      <c r="N67" s="97" t="e">
        <f>M67*'BENEFICIO O CARGAS SOCIALES'!R64</f>
        <v>#DIV/0!</v>
      </c>
      <c r="O67" s="97" t="e">
        <f t="shared" si="32"/>
        <v>#DIV/0!</v>
      </c>
      <c r="P67" s="581"/>
      <c r="Q67" s="581"/>
      <c r="R67" s="581"/>
      <c r="S67" s="581"/>
      <c r="T67" s="581"/>
      <c r="U67" s="581"/>
      <c r="V67" s="581"/>
      <c r="W67" s="581"/>
      <c r="X67" s="581"/>
      <c r="Y67" s="581"/>
      <c r="Z67" s="581"/>
      <c r="AA67" s="581"/>
      <c r="AB67" s="581"/>
      <c r="AC67" s="581"/>
      <c r="AD67" s="581"/>
      <c r="AE67" s="581"/>
      <c r="AF67" s="581"/>
      <c r="AG67" s="581"/>
      <c r="AH67" s="581"/>
      <c r="AI67" s="581"/>
      <c r="AJ67" s="581"/>
      <c r="AK67" s="581"/>
      <c r="AL67" s="581"/>
      <c r="AM67" s="581"/>
      <c r="AN67" s="581"/>
      <c r="AO67" s="581"/>
      <c r="AP67" s="581"/>
      <c r="AQ67" s="581"/>
      <c r="AR67" s="581"/>
      <c r="AS67" s="581"/>
      <c r="AT67" s="581"/>
      <c r="AU67" s="579" t="e">
        <f t="shared" si="29"/>
        <v>#DIV/0!</v>
      </c>
      <c r="AV67" s="579" t="e">
        <f t="shared" si="33"/>
        <v>#DIV/0!</v>
      </c>
      <c r="AW67" s="579" t="e">
        <f t="shared" si="33"/>
        <v>#DIV/0!</v>
      </c>
      <c r="AX67" s="579" t="e">
        <f t="shared" si="33"/>
        <v>#DIV/0!</v>
      </c>
      <c r="AY67" s="579" t="e">
        <f t="shared" si="33"/>
        <v>#DIV/0!</v>
      </c>
      <c r="AZ67" s="579" t="e">
        <f t="shared" si="33"/>
        <v>#DIV/0!</v>
      </c>
      <c r="BA67" s="581"/>
      <c r="BB67" s="581"/>
    </row>
    <row r="68" spans="1:54" x14ac:dyDescent="0.3">
      <c r="A68" s="94" t="s">
        <v>326</v>
      </c>
      <c r="B68" s="99" t="s">
        <v>67</v>
      </c>
      <c r="C68" s="104" t="s">
        <v>180</v>
      </c>
      <c r="D68" s="95" t="s">
        <v>157</v>
      </c>
      <c r="E68" s="99"/>
      <c r="F68" s="95"/>
      <c r="G68" s="95" t="s">
        <v>173</v>
      </c>
      <c r="H68" s="444">
        <v>0.5</v>
      </c>
      <c r="I68" s="95">
        <v>1</v>
      </c>
      <c r="J68" s="95"/>
      <c r="K68" s="98">
        <v>6</v>
      </c>
      <c r="L68" s="442"/>
      <c r="M68" s="97">
        <f t="shared" si="31"/>
        <v>0</v>
      </c>
      <c r="N68" s="97" t="e">
        <f>M68*'BENEFICIO O CARGAS SOCIALES'!R65</f>
        <v>#DIV/0!</v>
      </c>
      <c r="O68" s="97" t="e">
        <f t="shared" si="32"/>
        <v>#DIV/0!</v>
      </c>
      <c r="P68" s="581"/>
      <c r="Q68" s="581"/>
      <c r="R68" s="581"/>
      <c r="S68" s="581"/>
      <c r="T68" s="581"/>
      <c r="U68" s="581"/>
      <c r="V68" s="581"/>
      <c r="W68" s="581"/>
      <c r="X68" s="581"/>
      <c r="Y68" s="581"/>
      <c r="Z68" s="581"/>
      <c r="AA68" s="581"/>
      <c r="AB68" s="581"/>
      <c r="AC68" s="581"/>
      <c r="AD68" s="581"/>
      <c r="AE68" s="581"/>
      <c r="AF68" s="581"/>
      <c r="AG68" s="581"/>
      <c r="AH68" s="581"/>
      <c r="AI68" s="581"/>
      <c r="AJ68" s="581"/>
      <c r="AK68" s="581"/>
      <c r="AL68" s="581"/>
      <c r="AM68" s="581"/>
      <c r="AN68" s="581"/>
      <c r="AO68" s="581"/>
      <c r="AP68" s="581"/>
      <c r="AQ68" s="581"/>
      <c r="AR68" s="581"/>
      <c r="AS68" s="581"/>
      <c r="AT68" s="581"/>
      <c r="AU68" s="579" t="e">
        <f t="shared" ref="AU68:AZ68" si="34">$O68/$K68</f>
        <v>#DIV/0!</v>
      </c>
      <c r="AV68" s="579" t="e">
        <f t="shared" si="34"/>
        <v>#DIV/0!</v>
      </c>
      <c r="AW68" s="579" t="e">
        <f t="shared" si="34"/>
        <v>#DIV/0!</v>
      </c>
      <c r="AX68" s="579" t="e">
        <f t="shared" si="34"/>
        <v>#DIV/0!</v>
      </c>
      <c r="AY68" s="579" t="e">
        <f t="shared" si="34"/>
        <v>#DIV/0!</v>
      </c>
      <c r="AZ68" s="579" t="e">
        <f t="shared" si="34"/>
        <v>#DIV/0!</v>
      </c>
      <c r="BA68" s="581"/>
      <c r="BB68" s="581"/>
    </row>
    <row r="69" spans="1:54" x14ac:dyDescent="0.3">
      <c r="A69" s="87"/>
      <c r="B69" s="88" t="s">
        <v>192</v>
      </c>
      <c r="C69" s="88"/>
      <c r="D69" s="88"/>
      <c r="E69" s="88"/>
      <c r="F69" s="88"/>
      <c r="G69" s="88"/>
      <c r="H69" s="88"/>
      <c r="I69" s="88"/>
      <c r="J69" s="88"/>
      <c r="K69" s="88"/>
      <c r="L69" s="443"/>
      <c r="M69" s="123"/>
      <c r="N69" s="88"/>
      <c r="O69" s="88"/>
      <c r="P69" s="575"/>
      <c r="Q69" s="575"/>
      <c r="R69" s="576"/>
      <c r="S69" s="576"/>
      <c r="T69" s="576"/>
      <c r="U69" s="576"/>
      <c r="V69" s="576"/>
      <c r="W69" s="576"/>
      <c r="X69" s="576"/>
      <c r="Y69" s="576"/>
      <c r="Z69" s="576"/>
      <c r="AA69" s="576"/>
      <c r="AB69" s="576"/>
      <c r="AC69" s="576"/>
      <c r="AD69" s="576"/>
      <c r="AE69" s="576"/>
      <c r="AF69" s="576"/>
      <c r="AG69" s="576"/>
      <c r="AH69" s="576"/>
      <c r="AI69" s="576"/>
      <c r="AJ69" s="576"/>
      <c r="AK69" s="576"/>
      <c r="AL69" s="576"/>
      <c r="AM69" s="576"/>
      <c r="AN69" s="576"/>
      <c r="AO69" s="576"/>
      <c r="AP69" s="576"/>
      <c r="AQ69" s="576"/>
      <c r="AR69" s="576"/>
      <c r="AS69" s="576"/>
      <c r="AT69" s="576"/>
      <c r="AU69" s="576"/>
      <c r="AV69" s="576"/>
      <c r="AW69" s="576"/>
      <c r="AX69" s="576"/>
      <c r="AY69" s="576"/>
      <c r="AZ69" s="576"/>
      <c r="BA69" s="576"/>
      <c r="BB69" s="576"/>
    </row>
    <row r="70" spans="1:54" x14ac:dyDescent="0.3">
      <c r="A70" s="94" t="s">
        <v>296</v>
      </c>
      <c r="B70" s="99" t="s">
        <v>205</v>
      </c>
      <c r="C70" s="99" t="s">
        <v>156</v>
      </c>
      <c r="D70" s="95" t="s">
        <v>157</v>
      </c>
      <c r="E70" s="99"/>
      <c r="F70" s="95"/>
      <c r="G70" s="95" t="s">
        <v>158</v>
      </c>
      <c r="H70" s="444">
        <v>1</v>
      </c>
      <c r="I70" s="95">
        <v>1</v>
      </c>
      <c r="J70" s="95"/>
      <c r="K70" s="98">
        <v>2</v>
      </c>
      <c r="L70" s="442"/>
      <c r="M70" s="97">
        <f t="shared" ref="M70:M75" si="35">K70*L70*I70*H70</f>
        <v>0</v>
      </c>
      <c r="N70" s="97" t="e">
        <f>M70*'BENEFICIO O CARGAS SOCIALES'!R67</f>
        <v>#DIV/0!</v>
      </c>
      <c r="O70" s="97" t="e">
        <f t="shared" ref="O70:O75" si="36">M70+N70</f>
        <v>#DIV/0!</v>
      </c>
      <c r="P70" s="581"/>
      <c r="Q70" s="581"/>
      <c r="R70" s="581"/>
      <c r="S70" s="581"/>
      <c r="T70" s="581"/>
      <c r="U70" s="581"/>
      <c r="V70" s="581"/>
      <c r="W70" s="581"/>
      <c r="X70" s="581"/>
      <c r="Y70" s="581"/>
      <c r="Z70" s="581"/>
      <c r="AA70" s="581"/>
      <c r="AB70" s="581"/>
      <c r="AC70" s="581"/>
      <c r="AD70" s="581"/>
      <c r="AE70" s="581"/>
      <c r="AF70" s="581"/>
      <c r="AG70" s="581"/>
      <c r="AH70" s="581"/>
      <c r="AI70" s="581"/>
      <c r="AJ70" s="581"/>
      <c r="AK70" s="581"/>
      <c r="AL70" s="581"/>
      <c r="AM70" s="581"/>
      <c r="AN70" s="581"/>
      <c r="AO70" s="581"/>
      <c r="AP70" s="581"/>
      <c r="AQ70" s="581"/>
      <c r="AR70" s="581"/>
      <c r="AS70" s="581"/>
      <c r="AT70" s="581"/>
      <c r="AU70" s="581"/>
      <c r="AV70" s="581"/>
      <c r="AW70" s="581"/>
      <c r="AX70" s="581"/>
      <c r="AY70" s="581"/>
      <c r="AZ70" s="581"/>
      <c r="BA70" s="579" t="e">
        <f t="shared" ref="BA70:BB75" si="37">$O70/$K70</f>
        <v>#DIV/0!</v>
      </c>
      <c r="BB70" s="579" t="e">
        <f t="shared" si="37"/>
        <v>#DIV/0!</v>
      </c>
    </row>
    <row r="71" spans="1:54" x14ac:dyDescent="0.3">
      <c r="A71" s="94" t="s">
        <v>297</v>
      </c>
      <c r="B71" s="99" t="s">
        <v>186</v>
      </c>
      <c r="C71" s="99" t="s">
        <v>156</v>
      </c>
      <c r="D71" s="95" t="s">
        <v>157</v>
      </c>
      <c r="E71" s="99"/>
      <c r="F71" s="95"/>
      <c r="G71" s="95" t="s">
        <v>158</v>
      </c>
      <c r="H71" s="444">
        <v>1</v>
      </c>
      <c r="I71" s="95">
        <v>1</v>
      </c>
      <c r="J71" s="95"/>
      <c r="K71" s="98">
        <v>2</v>
      </c>
      <c r="L71" s="442"/>
      <c r="M71" s="97">
        <f t="shared" si="35"/>
        <v>0</v>
      </c>
      <c r="N71" s="97" t="e">
        <f>M71*'BENEFICIO O CARGAS SOCIALES'!R68</f>
        <v>#DIV/0!</v>
      </c>
      <c r="O71" s="97" t="e">
        <f t="shared" si="36"/>
        <v>#DIV/0!</v>
      </c>
      <c r="P71" s="581"/>
      <c r="Q71" s="581"/>
      <c r="R71" s="581"/>
      <c r="S71" s="581"/>
      <c r="T71" s="581"/>
      <c r="U71" s="581"/>
      <c r="V71" s="581"/>
      <c r="W71" s="581"/>
      <c r="X71" s="581"/>
      <c r="Y71" s="581"/>
      <c r="Z71" s="581"/>
      <c r="AA71" s="581"/>
      <c r="AB71" s="581"/>
      <c r="AC71" s="581"/>
      <c r="AD71" s="581"/>
      <c r="AE71" s="581"/>
      <c r="AF71" s="581"/>
      <c r="AG71" s="581"/>
      <c r="AH71" s="581"/>
      <c r="AI71" s="581"/>
      <c r="AJ71" s="581"/>
      <c r="AK71" s="581"/>
      <c r="AL71" s="581"/>
      <c r="AM71" s="581"/>
      <c r="AN71" s="581"/>
      <c r="AO71" s="581"/>
      <c r="AP71" s="581"/>
      <c r="AQ71" s="581"/>
      <c r="AR71" s="581"/>
      <c r="AS71" s="581"/>
      <c r="AT71" s="581"/>
      <c r="AU71" s="581"/>
      <c r="AV71" s="581"/>
      <c r="AW71" s="581"/>
      <c r="AX71" s="581"/>
      <c r="AY71" s="581"/>
      <c r="AZ71" s="581"/>
      <c r="BA71" s="579" t="e">
        <f t="shared" si="37"/>
        <v>#DIV/0!</v>
      </c>
      <c r="BB71" s="579" t="e">
        <f t="shared" si="37"/>
        <v>#DIV/0!</v>
      </c>
    </row>
    <row r="72" spans="1:54" x14ac:dyDescent="0.3">
      <c r="A72" s="94" t="s">
        <v>298</v>
      </c>
      <c r="B72" s="99" t="s">
        <v>187</v>
      </c>
      <c r="C72" s="99" t="s">
        <v>341</v>
      </c>
      <c r="D72" s="95" t="s">
        <v>157</v>
      </c>
      <c r="E72" s="99"/>
      <c r="F72" s="95"/>
      <c r="G72" s="95" t="s">
        <v>158</v>
      </c>
      <c r="H72" s="444">
        <v>1</v>
      </c>
      <c r="I72" s="95">
        <v>1</v>
      </c>
      <c r="J72" s="95"/>
      <c r="K72" s="98">
        <v>2</v>
      </c>
      <c r="L72" s="442"/>
      <c r="M72" s="97">
        <f t="shared" si="35"/>
        <v>0</v>
      </c>
      <c r="N72" s="97" t="e">
        <f>M72*'BENEFICIO O CARGAS SOCIALES'!R69</f>
        <v>#DIV/0!</v>
      </c>
      <c r="O72" s="97" t="e">
        <f t="shared" si="36"/>
        <v>#DIV/0!</v>
      </c>
      <c r="P72" s="581"/>
      <c r="Q72" s="581"/>
      <c r="R72" s="581"/>
      <c r="S72" s="581"/>
      <c r="T72" s="581"/>
      <c r="U72" s="581"/>
      <c r="V72" s="581"/>
      <c r="W72" s="581"/>
      <c r="X72" s="581"/>
      <c r="Y72" s="581"/>
      <c r="Z72" s="581"/>
      <c r="AA72" s="581"/>
      <c r="AB72" s="581"/>
      <c r="AC72" s="581"/>
      <c r="AD72" s="581"/>
      <c r="AE72" s="581"/>
      <c r="AF72" s="581"/>
      <c r="AG72" s="581"/>
      <c r="AH72" s="581"/>
      <c r="AI72" s="581"/>
      <c r="AJ72" s="581"/>
      <c r="AK72" s="581"/>
      <c r="AL72" s="581"/>
      <c r="AM72" s="581"/>
      <c r="AN72" s="581"/>
      <c r="AO72" s="581"/>
      <c r="AP72" s="581"/>
      <c r="AQ72" s="581"/>
      <c r="AR72" s="581"/>
      <c r="AS72" s="581"/>
      <c r="AT72" s="581"/>
      <c r="AU72" s="581"/>
      <c r="AV72" s="581"/>
      <c r="AW72" s="581"/>
      <c r="AX72" s="581"/>
      <c r="AY72" s="581"/>
      <c r="AZ72" s="581"/>
      <c r="BA72" s="579" t="e">
        <f t="shared" si="37"/>
        <v>#DIV/0!</v>
      </c>
      <c r="BB72" s="579" t="e">
        <f t="shared" si="37"/>
        <v>#DIV/0!</v>
      </c>
    </row>
    <row r="73" spans="1:54" x14ac:dyDescent="0.3">
      <c r="A73" s="94" t="s">
        <v>304</v>
      </c>
      <c r="B73" s="99" t="s">
        <v>195</v>
      </c>
      <c r="C73" s="99" t="s">
        <v>159</v>
      </c>
      <c r="D73" s="95" t="s">
        <v>157</v>
      </c>
      <c r="E73" s="99"/>
      <c r="F73" s="95"/>
      <c r="G73" s="95" t="s">
        <v>158</v>
      </c>
      <c r="H73" s="444">
        <v>1</v>
      </c>
      <c r="I73" s="95">
        <v>1</v>
      </c>
      <c r="J73" s="95"/>
      <c r="K73" s="98">
        <v>2</v>
      </c>
      <c r="L73" s="442"/>
      <c r="M73" s="97">
        <f t="shared" si="35"/>
        <v>0</v>
      </c>
      <c r="N73" s="97" t="e">
        <f>M73*'BENEFICIO O CARGAS SOCIALES'!R70</f>
        <v>#DIV/0!</v>
      </c>
      <c r="O73" s="97" t="e">
        <f t="shared" si="36"/>
        <v>#DIV/0!</v>
      </c>
      <c r="P73" s="581"/>
      <c r="Q73" s="581"/>
      <c r="R73" s="581"/>
      <c r="S73" s="581"/>
      <c r="T73" s="581"/>
      <c r="U73" s="581"/>
      <c r="V73" s="581"/>
      <c r="W73" s="581"/>
      <c r="X73" s="581"/>
      <c r="Y73" s="581"/>
      <c r="Z73" s="581"/>
      <c r="AA73" s="581"/>
      <c r="AB73" s="581"/>
      <c r="AC73" s="581"/>
      <c r="AD73" s="581"/>
      <c r="AE73" s="581"/>
      <c r="AF73" s="581"/>
      <c r="AG73" s="581"/>
      <c r="AH73" s="581"/>
      <c r="AI73" s="581"/>
      <c r="AJ73" s="581"/>
      <c r="AK73" s="581"/>
      <c r="AL73" s="581"/>
      <c r="AM73" s="581"/>
      <c r="AN73" s="581"/>
      <c r="AO73" s="581"/>
      <c r="AP73" s="581"/>
      <c r="AQ73" s="581"/>
      <c r="AR73" s="581"/>
      <c r="AS73" s="581"/>
      <c r="AT73" s="581"/>
      <c r="AU73" s="581"/>
      <c r="AV73" s="581"/>
      <c r="AW73" s="581"/>
      <c r="AX73" s="581"/>
      <c r="AY73" s="581"/>
      <c r="AZ73" s="581"/>
      <c r="BA73" s="579" t="e">
        <f t="shared" si="37"/>
        <v>#DIV/0!</v>
      </c>
      <c r="BB73" s="579" t="e">
        <f t="shared" si="37"/>
        <v>#DIV/0!</v>
      </c>
    </row>
    <row r="74" spans="1:54" x14ac:dyDescent="0.3">
      <c r="A74" s="94" t="s">
        <v>323</v>
      </c>
      <c r="B74" s="99" t="s">
        <v>63</v>
      </c>
      <c r="C74" s="104" t="s">
        <v>178</v>
      </c>
      <c r="D74" s="95" t="s">
        <v>157</v>
      </c>
      <c r="E74" s="99"/>
      <c r="F74" s="95"/>
      <c r="G74" s="95" t="s">
        <v>173</v>
      </c>
      <c r="H74" s="444">
        <v>0.5</v>
      </c>
      <c r="I74" s="95">
        <v>1</v>
      </c>
      <c r="J74" s="95"/>
      <c r="K74" s="98">
        <v>2</v>
      </c>
      <c r="L74" s="442"/>
      <c r="M74" s="97">
        <f t="shared" si="35"/>
        <v>0</v>
      </c>
      <c r="N74" s="97" t="e">
        <f>M74*'BENEFICIO O CARGAS SOCIALES'!R71</f>
        <v>#DIV/0!</v>
      </c>
      <c r="O74" s="97" t="e">
        <f t="shared" si="36"/>
        <v>#DIV/0!</v>
      </c>
      <c r="P74" s="581"/>
      <c r="Q74" s="581"/>
      <c r="R74" s="581"/>
      <c r="S74" s="581"/>
      <c r="T74" s="581"/>
      <c r="U74" s="581"/>
      <c r="V74" s="581"/>
      <c r="W74" s="581"/>
      <c r="X74" s="581"/>
      <c r="Y74" s="581"/>
      <c r="Z74" s="581"/>
      <c r="AA74" s="581"/>
      <c r="AB74" s="581"/>
      <c r="AC74" s="581"/>
      <c r="AD74" s="581"/>
      <c r="AE74" s="581"/>
      <c r="AF74" s="581"/>
      <c r="AG74" s="581"/>
      <c r="AH74" s="581"/>
      <c r="AI74" s="581"/>
      <c r="AJ74" s="581"/>
      <c r="AK74" s="581"/>
      <c r="AL74" s="581"/>
      <c r="AM74" s="581"/>
      <c r="AN74" s="581"/>
      <c r="AO74" s="581"/>
      <c r="AP74" s="581"/>
      <c r="AQ74" s="581"/>
      <c r="AR74" s="581"/>
      <c r="AS74" s="581"/>
      <c r="AT74" s="581"/>
      <c r="AU74" s="581"/>
      <c r="AV74" s="581"/>
      <c r="AW74" s="581"/>
      <c r="AX74" s="581"/>
      <c r="AY74" s="581"/>
      <c r="AZ74" s="581"/>
      <c r="BA74" s="579" t="e">
        <f t="shared" si="37"/>
        <v>#DIV/0!</v>
      </c>
      <c r="BB74" s="579" t="e">
        <f t="shared" si="37"/>
        <v>#DIV/0!</v>
      </c>
    </row>
    <row r="75" spans="1:54" x14ac:dyDescent="0.3">
      <c r="A75" s="94" t="s">
        <v>324</v>
      </c>
      <c r="B75" s="99" t="s">
        <v>64</v>
      </c>
      <c r="C75" s="104" t="s">
        <v>179</v>
      </c>
      <c r="D75" s="95" t="s">
        <v>157</v>
      </c>
      <c r="E75" s="99"/>
      <c r="F75" s="95"/>
      <c r="G75" s="95" t="s">
        <v>173</v>
      </c>
      <c r="H75" s="444">
        <v>1</v>
      </c>
      <c r="I75" s="95">
        <v>1</v>
      </c>
      <c r="J75" s="95"/>
      <c r="K75" s="98">
        <v>2</v>
      </c>
      <c r="L75" s="442"/>
      <c r="M75" s="97">
        <f t="shared" si="35"/>
        <v>0</v>
      </c>
      <c r="N75" s="97" t="e">
        <f>M75*'BENEFICIO O CARGAS SOCIALES'!R72</f>
        <v>#DIV/0!</v>
      </c>
      <c r="O75" s="97" t="e">
        <f t="shared" si="36"/>
        <v>#DIV/0!</v>
      </c>
      <c r="P75" s="581"/>
      <c r="Q75" s="581"/>
      <c r="R75" s="581"/>
      <c r="S75" s="581"/>
      <c r="T75" s="581"/>
      <c r="U75" s="581"/>
      <c r="V75" s="581"/>
      <c r="W75" s="581"/>
      <c r="X75" s="581"/>
      <c r="Y75" s="581"/>
      <c r="Z75" s="581"/>
      <c r="AA75" s="581"/>
      <c r="AB75" s="581"/>
      <c r="AC75" s="581"/>
      <c r="AD75" s="581"/>
      <c r="AE75" s="581"/>
      <c r="AF75" s="581"/>
      <c r="AG75" s="581"/>
      <c r="AH75" s="581"/>
      <c r="AI75" s="581"/>
      <c r="AJ75" s="581"/>
      <c r="AK75" s="581"/>
      <c r="AL75" s="581"/>
      <c r="AM75" s="581"/>
      <c r="AN75" s="581"/>
      <c r="AO75" s="581"/>
      <c r="AP75" s="581"/>
      <c r="AQ75" s="581"/>
      <c r="AR75" s="581"/>
      <c r="AS75" s="581"/>
      <c r="AT75" s="581"/>
      <c r="AU75" s="581"/>
      <c r="AV75" s="581"/>
      <c r="AW75" s="581"/>
      <c r="AX75" s="581"/>
      <c r="AY75" s="581"/>
      <c r="AZ75" s="581"/>
      <c r="BA75" s="579" t="e">
        <f t="shared" si="37"/>
        <v>#DIV/0!</v>
      </c>
      <c r="BB75" s="579" t="e">
        <f t="shared" si="37"/>
        <v>#DIV/0!</v>
      </c>
    </row>
    <row r="76" spans="1:54" s="109" customFormat="1" ht="15.6" x14ac:dyDescent="0.3">
      <c r="A76" s="488" t="s">
        <v>182</v>
      </c>
      <c r="B76" s="488"/>
      <c r="C76" s="488"/>
      <c r="D76" s="488"/>
      <c r="E76" s="488"/>
      <c r="F76" s="488"/>
      <c r="G76" s="488"/>
      <c r="H76" s="488"/>
      <c r="I76" s="106"/>
      <c r="J76" s="107">
        <f>SUM(J5:J56)</f>
        <v>1161</v>
      </c>
      <c r="K76" s="107"/>
      <c r="L76" s="108">
        <f>SUM(L5:L75)</f>
        <v>0</v>
      </c>
      <c r="M76" s="108">
        <f>SUM(M5:M75)</f>
        <v>0</v>
      </c>
      <c r="N76" s="108" t="e">
        <f>SUM(N5:N75)</f>
        <v>#DIV/0!</v>
      </c>
      <c r="O76" s="108" t="e">
        <f>SUM(O5:O75)</f>
        <v>#DIV/0!</v>
      </c>
      <c r="P76" s="108" t="e">
        <f t="shared" ref="P76:Q76" si="38">SUM(P5:P75)</f>
        <v>#DIV/0!</v>
      </c>
      <c r="Q76" s="108" t="e">
        <f t="shared" si="38"/>
        <v>#DIV/0!</v>
      </c>
      <c r="R76" s="108" t="e">
        <f>SUM(R5:R75)</f>
        <v>#DIV/0!</v>
      </c>
      <c r="S76" s="108" t="e">
        <f>SUM(S5:S56)</f>
        <v>#DIV/0!</v>
      </c>
      <c r="T76" s="108" t="e">
        <f t="shared" ref="T76:Y76" si="39">SUM(T5:T57)</f>
        <v>#DIV/0!</v>
      </c>
      <c r="U76" s="108" t="e">
        <f t="shared" si="39"/>
        <v>#DIV/0!</v>
      </c>
      <c r="V76" s="108" t="e">
        <f t="shared" si="39"/>
        <v>#DIV/0!</v>
      </c>
      <c r="W76" s="108" t="e">
        <f t="shared" si="39"/>
        <v>#DIV/0!</v>
      </c>
      <c r="X76" s="108" t="e">
        <f t="shared" si="39"/>
        <v>#DIV/0!</v>
      </c>
      <c r="Y76" s="108" t="e">
        <f t="shared" si="39"/>
        <v>#DIV/0!</v>
      </c>
      <c r="Z76" s="108" t="e">
        <f>SUM(Z5:Z56)</f>
        <v>#DIV/0!</v>
      </c>
      <c r="AA76" s="108" t="e">
        <f t="shared" ref="AA76:AF76" si="40">SUM(AA5:AA57)</f>
        <v>#DIV/0!</v>
      </c>
      <c r="AB76" s="108" t="e">
        <f t="shared" si="40"/>
        <v>#DIV/0!</v>
      </c>
      <c r="AC76" s="108" t="e">
        <f t="shared" si="40"/>
        <v>#DIV/0!</v>
      </c>
      <c r="AD76" s="108" t="e">
        <f t="shared" si="40"/>
        <v>#DIV/0!</v>
      </c>
      <c r="AE76" s="108" t="e">
        <f t="shared" si="40"/>
        <v>#DIV/0!</v>
      </c>
      <c r="AF76" s="108" t="e">
        <f t="shared" si="40"/>
        <v>#DIV/0!</v>
      </c>
      <c r="AG76" s="108" t="e">
        <f>SUM(AG5:AG56)</f>
        <v>#DIV/0!</v>
      </c>
      <c r="AH76" s="108" t="e">
        <f t="shared" ref="AH76:AR76" si="41">SUM(AH5:AH57)</f>
        <v>#DIV/0!</v>
      </c>
      <c r="AI76" s="108" t="e">
        <f t="shared" si="41"/>
        <v>#DIV/0!</v>
      </c>
      <c r="AJ76" s="108" t="e">
        <f t="shared" si="41"/>
        <v>#DIV/0!</v>
      </c>
      <c r="AK76" s="108" t="e">
        <f t="shared" si="41"/>
        <v>#DIV/0!</v>
      </c>
      <c r="AL76" s="108" t="e">
        <f t="shared" si="41"/>
        <v>#DIV/0!</v>
      </c>
      <c r="AM76" s="108" t="e">
        <f t="shared" si="41"/>
        <v>#DIV/0!</v>
      </c>
      <c r="AN76" s="108" t="e">
        <f t="shared" si="41"/>
        <v>#DIV/0!</v>
      </c>
      <c r="AO76" s="108" t="e">
        <f t="shared" si="41"/>
        <v>#DIV/0!</v>
      </c>
      <c r="AP76" s="108" t="e">
        <f t="shared" si="41"/>
        <v>#DIV/0!</v>
      </c>
      <c r="AQ76" s="108" t="e">
        <f t="shared" si="41"/>
        <v>#DIV/0!</v>
      </c>
      <c r="AR76" s="108" t="e">
        <f t="shared" si="41"/>
        <v>#DIV/0!</v>
      </c>
      <c r="AS76" s="108" t="e">
        <f>SUM(AS5:AS56)</f>
        <v>#DIV/0!</v>
      </c>
      <c r="AT76" s="108"/>
      <c r="AU76" s="108" t="e">
        <f t="shared" ref="AU76:AZ76" si="42">SUM(AU5:AU57)</f>
        <v>#DIV/0!</v>
      </c>
      <c r="AV76" s="108" t="e">
        <f t="shared" si="42"/>
        <v>#DIV/0!</v>
      </c>
      <c r="AW76" s="108" t="e">
        <f t="shared" si="42"/>
        <v>#DIV/0!</v>
      </c>
      <c r="AX76" s="108" t="e">
        <f t="shared" si="42"/>
        <v>#DIV/0!</v>
      </c>
      <c r="AY76" s="108" t="e">
        <f t="shared" si="42"/>
        <v>#DIV/0!</v>
      </c>
      <c r="AZ76" s="108" t="e">
        <f t="shared" si="42"/>
        <v>#DIV/0!</v>
      </c>
    </row>
    <row r="77" spans="1:54" s="109" customFormat="1" ht="15.6" x14ac:dyDescent="0.3">
      <c r="A77" s="488" t="s">
        <v>183</v>
      </c>
      <c r="B77" s="488"/>
      <c r="C77" s="488"/>
      <c r="D77" s="488"/>
      <c r="E77" s="488"/>
      <c r="F77" s="488"/>
      <c r="G77" s="488"/>
      <c r="H77" s="488"/>
      <c r="I77" s="488"/>
      <c r="J77" s="488"/>
      <c r="K77" s="488"/>
      <c r="L77" s="488"/>
      <c r="M77" s="488"/>
      <c r="N77" s="488"/>
      <c r="O77" s="488"/>
      <c r="P77" s="110" t="e">
        <f t="shared" ref="P77:Q77" si="43">P76</f>
        <v>#DIV/0!</v>
      </c>
      <c r="Q77" s="110" t="e">
        <f t="shared" si="43"/>
        <v>#DIV/0!</v>
      </c>
      <c r="R77" s="110" t="e">
        <f>R76</f>
        <v>#DIV/0!</v>
      </c>
      <c r="S77" s="108" t="e">
        <f>R77+S76</f>
        <v>#DIV/0!</v>
      </c>
      <c r="T77" s="108" t="e">
        <f t="shared" ref="T77:AZ77" si="44">S77+T76</f>
        <v>#DIV/0!</v>
      </c>
      <c r="U77" s="108" t="e">
        <f t="shared" si="44"/>
        <v>#DIV/0!</v>
      </c>
      <c r="V77" s="108" t="e">
        <f t="shared" si="44"/>
        <v>#DIV/0!</v>
      </c>
      <c r="W77" s="108" t="e">
        <f t="shared" si="44"/>
        <v>#DIV/0!</v>
      </c>
      <c r="X77" s="108" t="e">
        <f t="shared" si="44"/>
        <v>#DIV/0!</v>
      </c>
      <c r="Y77" s="108" t="e">
        <f t="shared" si="44"/>
        <v>#DIV/0!</v>
      </c>
      <c r="Z77" s="108" t="e">
        <f t="shared" si="44"/>
        <v>#DIV/0!</v>
      </c>
      <c r="AA77" s="108" t="e">
        <f t="shared" si="44"/>
        <v>#DIV/0!</v>
      </c>
      <c r="AB77" s="108" t="e">
        <f t="shared" si="44"/>
        <v>#DIV/0!</v>
      </c>
      <c r="AC77" s="108" t="e">
        <f t="shared" si="44"/>
        <v>#DIV/0!</v>
      </c>
      <c r="AD77" s="108" t="e">
        <f t="shared" si="44"/>
        <v>#DIV/0!</v>
      </c>
      <c r="AE77" s="108" t="e">
        <f t="shared" si="44"/>
        <v>#DIV/0!</v>
      </c>
      <c r="AF77" s="108" t="e">
        <f t="shared" si="44"/>
        <v>#DIV/0!</v>
      </c>
      <c r="AG77" s="108" t="e">
        <f t="shared" si="44"/>
        <v>#DIV/0!</v>
      </c>
      <c r="AH77" s="108" t="e">
        <f t="shared" si="44"/>
        <v>#DIV/0!</v>
      </c>
      <c r="AI77" s="108" t="e">
        <f t="shared" si="44"/>
        <v>#DIV/0!</v>
      </c>
      <c r="AJ77" s="108" t="e">
        <f t="shared" si="44"/>
        <v>#DIV/0!</v>
      </c>
      <c r="AK77" s="108" t="e">
        <f t="shared" si="44"/>
        <v>#DIV/0!</v>
      </c>
      <c r="AL77" s="108" t="e">
        <f t="shared" si="44"/>
        <v>#DIV/0!</v>
      </c>
      <c r="AM77" s="108" t="e">
        <f t="shared" si="44"/>
        <v>#DIV/0!</v>
      </c>
      <c r="AN77" s="108" t="e">
        <f t="shared" si="44"/>
        <v>#DIV/0!</v>
      </c>
      <c r="AO77" s="108" t="e">
        <f t="shared" si="44"/>
        <v>#DIV/0!</v>
      </c>
      <c r="AP77" s="108" t="e">
        <f t="shared" si="44"/>
        <v>#DIV/0!</v>
      </c>
      <c r="AQ77" s="108" t="e">
        <f t="shared" si="44"/>
        <v>#DIV/0!</v>
      </c>
      <c r="AR77" s="108" t="e">
        <f t="shared" si="44"/>
        <v>#DIV/0!</v>
      </c>
      <c r="AS77" s="108" t="e">
        <f t="shared" si="44"/>
        <v>#DIV/0!</v>
      </c>
      <c r="AT77" s="108"/>
      <c r="AU77" s="108" t="e">
        <f>AS77+AU76</f>
        <v>#DIV/0!</v>
      </c>
      <c r="AV77" s="108" t="e">
        <f t="shared" si="44"/>
        <v>#DIV/0!</v>
      </c>
      <c r="AW77" s="108" t="e">
        <f t="shared" si="44"/>
        <v>#DIV/0!</v>
      </c>
      <c r="AX77" s="108" t="e">
        <f t="shared" si="44"/>
        <v>#DIV/0!</v>
      </c>
      <c r="AY77" s="108" t="e">
        <f t="shared" si="44"/>
        <v>#DIV/0!</v>
      </c>
      <c r="AZ77" s="108" t="e">
        <f t="shared" si="44"/>
        <v>#DIV/0!</v>
      </c>
    </row>
    <row r="78" spans="1:54" x14ac:dyDescent="0.3">
      <c r="R78" s="111"/>
    </row>
    <row r="79" spans="1:54" x14ac:dyDescent="0.3">
      <c r="M79" s="126"/>
    </row>
    <row r="80" spans="1:54" x14ac:dyDescent="0.3">
      <c r="M80" s="122"/>
      <c r="N80" s="145"/>
      <c r="O80" s="145"/>
    </row>
    <row r="82" spans="2:14" x14ac:dyDescent="0.3">
      <c r="N82" s="124"/>
    </row>
    <row r="83" spans="2:14" x14ac:dyDescent="0.3">
      <c r="L83" s="7" t="s">
        <v>82</v>
      </c>
    </row>
    <row r="94" spans="2:14" x14ac:dyDescent="0.3">
      <c r="B94" s="112"/>
    </row>
    <row r="96" spans="2:14" x14ac:dyDescent="0.3">
      <c r="B96" s="112"/>
    </row>
  </sheetData>
  <mergeCells count="18">
    <mergeCell ref="E3:E4"/>
    <mergeCell ref="F3:H3"/>
    <mergeCell ref="I3:I4"/>
    <mergeCell ref="J3:J4"/>
    <mergeCell ref="A77:O77"/>
    <mergeCell ref="A76:H76"/>
    <mergeCell ref="A3:A4"/>
    <mergeCell ref="B3:B4"/>
    <mergeCell ref="C3:D3"/>
    <mergeCell ref="BA1:BB1"/>
    <mergeCell ref="K3:K4"/>
    <mergeCell ref="L3:L4"/>
    <mergeCell ref="M3:M4"/>
    <mergeCell ref="N3:N4"/>
    <mergeCell ref="O3:O4"/>
    <mergeCell ref="P1:Q1"/>
    <mergeCell ref="R1:AS1"/>
    <mergeCell ref="AU1:AZ1"/>
  </mergeCells>
  <phoneticPr fontId="5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2:F73"/>
  <sheetViews>
    <sheetView view="pageBreakPreview" zoomScale="125" zoomScaleNormal="125" zoomScaleSheetLayoutView="125" zoomScalePageLayoutView="125" workbookViewId="0">
      <selection activeCell="B48" sqref="B48"/>
    </sheetView>
  </sheetViews>
  <sheetFormatPr baseColWidth="10" defaultColWidth="10.88671875" defaultRowHeight="10.199999999999999" x14ac:dyDescent="0.3"/>
  <cols>
    <col min="1" max="1" width="50.33203125" style="17" customWidth="1"/>
    <col min="2" max="2" width="11.33203125" style="17" customWidth="1"/>
    <col min="3" max="3" width="14.6640625" style="17" customWidth="1"/>
    <col min="4" max="4" width="10.6640625" style="17" customWidth="1"/>
    <col min="5" max="5" width="15.33203125" style="17" customWidth="1"/>
    <col min="6" max="6" width="13.44140625" style="17" customWidth="1"/>
    <col min="7" max="16384" width="10.88671875" style="17"/>
  </cols>
  <sheetData>
    <row r="2" spans="1:6" ht="59.25" customHeight="1" x14ac:dyDescent="0.3">
      <c r="A2" s="490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490"/>
      <c r="C2" s="490"/>
      <c r="D2" s="490"/>
      <c r="E2" s="490"/>
      <c r="F2" s="490"/>
    </row>
    <row r="3" spans="1:6" ht="4.5" customHeight="1" thickBot="1" x14ac:dyDescent="0.35">
      <c r="A3" s="39"/>
      <c r="B3" s="39"/>
      <c r="C3" s="39"/>
      <c r="D3" s="39"/>
      <c r="E3" s="39"/>
      <c r="F3" s="39"/>
    </row>
    <row r="4" spans="1:6" ht="22.5" customHeight="1" thickBot="1" x14ac:dyDescent="0.35">
      <c r="A4" s="491" t="s">
        <v>276</v>
      </c>
      <c r="B4" s="492"/>
      <c r="C4" s="492"/>
      <c r="D4" s="492"/>
      <c r="E4" s="492"/>
      <c r="F4" s="493"/>
    </row>
    <row r="5" spans="1:6" s="19" customFormat="1" ht="15" customHeight="1" x14ac:dyDescent="0.3">
      <c r="A5" s="506" t="s">
        <v>30</v>
      </c>
      <c r="B5" s="500" t="s">
        <v>8</v>
      </c>
      <c r="C5" s="503" t="s">
        <v>29</v>
      </c>
      <c r="D5" s="500" t="s">
        <v>3</v>
      </c>
      <c r="E5" s="500" t="s">
        <v>31</v>
      </c>
      <c r="F5" s="501"/>
    </row>
    <row r="6" spans="1:6" ht="15" customHeight="1" thickBot="1" x14ac:dyDescent="0.35">
      <c r="A6" s="507"/>
      <c r="B6" s="502"/>
      <c r="C6" s="504"/>
      <c r="D6" s="502"/>
      <c r="E6" s="277" t="s">
        <v>5</v>
      </c>
      <c r="F6" s="358" t="s">
        <v>6</v>
      </c>
    </row>
    <row r="7" spans="1:6" ht="15" customHeight="1" thickBot="1" x14ac:dyDescent="0.35">
      <c r="A7" s="50" t="str">
        <f>'CRONOGRAMA PERSONAL'!B5</f>
        <v>A.1 PERSONAL TÉCNICO PRINCIPAL</v>
      </c>
      <c r="B7" s="359"/>
      <c r="C7" s="333"/>
      <c r="D7" s="333"/>
      <c r="E7" s="360"/>
      <c r="F7" s="361"/>
    </row>
    <row r="8" spans="1:6" ht="15" customHeight="1" thickBot="1" x14ac:dyDescent="0.35">
      <c r="A8" s="297" t="str">
        <f>'CRONOGRAMA PERSONAL'!B6</f>
        <v>A.1.1 Dirección</v>
      </c>
      <c r="B8" s="367"/>
      <c r="C8" s="300"/>
      <c r="D8" s="301"/>
      <c r="E8" s="301"/>
      <c r="F8" s="303"/>
    </row>
    <row r="9" spans="1:6" ht="15" customHeight="1" thickBot="1" x14ac:dyDescent="0.35">
      <c r="A9" s="368" t="str">
        <f>'CRONOGRAMA PERSONAL'!B7</f>
        <v>Director de Fiscalización</v>
      </c>
      <c r="B9" s="369">
        <f>'CRONOGRAMA PERSONAL'!I7</f>
        <v>1</v>
      </c>
      <c r="C9" s="370">
        <f>'CRONOGRAMA PERSONAL'!H7</f>
        <v>1</v>
      </c>
      <c r="D9" s="369">
        <f>'CRONOGRAMA PERSONAL'!K7</f>
        <v>31</v>
      </c>
      <c r="E9" s="371">
        <f>'CRONOGRAMA PERSONAL'!L7</f>
        <v>0</v>
      </c>
      <c r="F9" s="372">
        <f>ROUND(C9*D9*E9*B9,2)</f>
        <v>0</v>
      </c>
    </row>
    <row r="10" spans="1:6" ht="15" customHeight="1" thickBot="1" x14ac:dyDescent="0.35">
      <c r="A10" s="297" t="str">
        <f>'CRONOGRAMA PERSONAL'!B8</f>
        <v>A.1.2 Subdirección técnica</v>
      </c>
      <c r="B10" s="367"/>
      <c r="C10" s="300"/>
      <c r="D10" s="367"/>
      <c r="E10" s="298"/>
      <c r="F10" s="373"/>
    </row>
    <row r="11" spans="1:6" ht="15" customHeight="1" x14ac:dyDescent="0.3">
      <c r="A11" s="362" t="str">
        <f>'CRONOGRAMA PERSONAL'!B9</f>
        <v>Jefe de Fiscalización Obra Civil</v>
      </c>
      <c r="B11" s="363">
        <f>'CRONOGRAMA PERSONAL'!I9</f>
        <v>1</v>
      </c>
      <c r="C11" s="364">
        <f>'CRONOGRAMA PERSONAL'!H9</f>
        <v>1</v>
      </c>
      <c r="D11" s="363">
        <f>'CRONOGRAMA PERSONAL'!K9</f>
        <v>31</v>
      </c>
      <c r="E11" s="365">
        <f>'CRONOGRAMA PERSONAL'!L9</f>
        <v>0</v>
      </c>
      <c r="F11" s="366">
        <f t="shared" ref="F11:F62" si="0">ROUND(C11*D11*E11*B11,2)</f>
        <v>0</v>
      </c>
    </row>
    <row r="12" spans="1:6" ht="15" customHeight="1" thickBot="1" x14ac:dyDescent="0.35">
      <c r="A12" s="374" t="str">
        <f>'CRONOGRAMA PERSONAL'!B10</f>
        <v>Jefe de Fiscalización Electromecánico</v>
      </c>
      <c r="B12" s="347">
        <f>'CRONOGRAMA PERSONAL'!I10</f>
        <v>1</v>
      </c>
      <c r="C12" s="375">
        <f>'CRONOGRAMA PERSONAL'!H10</f>
        <v>1</v>
      </c>
      <c r="D12" s="347">
        <f>'CRONOGRAMA PERSONAL'!K10</f>
        <v>31</v>
      </c>
      <c r="E12" s="376">
        <f>'CRONOGRAMA PERSONAL'!L10</f>
        <v>0</v>
      </c>
      <c r="F12" s="377">
        <f t="shared" si="0"/>
        <v>0</v>
      </c>
    </row>
    <row r="13" spans="1:6" ht="15" customHeight="1" thickBot="1" x14ac:dyDescent="0.35">
      <c r="A13" s="297" t="str">
        <f>'CRONOGRAMA PERSONAL'!B11</f>
        <v>A.1.3 Especialistas Revisión y aprobación de Diseños</v>
      </c>
      <c r="B13" s="367"/>
      <c r="C13" s="300"/>
      <c r="D13" s="367"/>
      <c r="E13" s="298"/>
      <c r="F13" s="373"/>
    </row>
    <row r="14" spans="1:6" ht="15" customHeight="1" x14ac:dyDescent="0.3">
      <c r="A14" s="362" t="str">
        <f>'CRONOGRAMA PERSONAL'!B12</f>
        <v>Especialista senior Diseños e Ingeniería de Integración</v>
      </c>
      <c r="B14" s="363">
        <f>'CRONOGRAMA PERSONAL'!I12</f>
        <v>1</v>
      </c>
      <c r="C14" s="364">
        <f>'CRONOGRAMA PERSONAL'!H12</f>
        <v>1</v>
      </c>
      <c r="D14" s="363">
        <f>'CRONOGRAMA PERSONAL'!K12</f>
        <v>7</v>
      </c>
      <c r="E14" s="365">
        <f>'CRONOGRAMA PERSONAL'!L12</f>
        <v>0</v>
      </c>
      <c r="F14" s="366">
        <f t="shared" si="0"/>
        <v>0</v>
      </c>
    </row>
    <row r="15" spans="1:6" ht="15" customHeight="1" x14ac:dyDescent="0.3">
      <c r="A15" s="45" t="str">
        <f>'CRONOGRAMA PERSONAL'!B13</f>
        <v>Especialista senior Geología (Esp. Geotecnia)</v>
      </c>
      <c r="B15" s="335">
        <f>'CRONOGRAMA PERSONAL'!I13</f>
        <v>1</v>
      </c>
      <c r="C15" s="351">
        <f>'CRONOGRAMA PERSONAL'!H13</f>
        <v>1</v>
      </c>
      <c r="D15" s="335">
        <f>'CRONOGRAMA PERSONAL'!K13</f>
        <v>6</v>
      </c>
      <c r="E15" s="352">
        <f>'CRONOGRAMA PERSONAL'!L13</f>
        <v>0</v>
      </c>
      <c r="F15" s="353">
        <f t="shared" si="0"/>
        <v>0</v>
      </c>
    </row>
    <row r="16" spans="1:6" ht="15" customHeight="1" x14ac:dyDescent="0.3">
      <c r="A16" s="45" t="str">
        <f>'CRONOGRAMA PERSONAL'!B14</f>
        <v>Especialista senior Diseño Estructural y Hormigones</v>
      </c>
      <c r="B16" s="335">
        <f>'CRONOGRAMA PERSONAL'!I14</f>
        <v>1</v>
      </c>
      <c r="C16" s="351">
        <f>'CRONOGRAMA PERSONAL'!H14</f>
        <v>1</v>
      </c>
      <c r="D16" s="335">
        <f>'CRONOGRAMA PERSONAL'!K14</f>
        <v>6</v>
      </c>
      <c r="E16" s="352">
        <f>'CRONOGRAMA PERSONAL'!L14</f>
        <v>0</v>
      </c>
      <c r="F16" s="353">
        <f t="shared" si="0"/>
        <v>0</v>
      </c>
    </row>
    <row r="17" spans="1:6" ht="15" customHeight="1" x14ac:dyDescent="0.3">
      <c r="A17" s="45" t="str">
        <f>'CRONOGRAMA PERSONAL'!B15</f>
        <v>Especialista senior Diseño de Obras Hidráulicas (Hidroeléctricas)</v>
      </c>
      <c r="B17" s="335">
        <f>'CRONOGRAMA PERSONAL'!I15</f>
        <v>1</v>
      </c>
      <c r="C17" s="351">
        <f>'CRONOGRAMA PERSONAL'!H15</f>
        <v>1</v>
      </c>
      <c r="D17" s="335">
        <f>'CRONOGRAMA PERSONAL'!K15</f>
        <v>6</v>
      </c>
      <c r="E17" s="352">
        <f>'CRONOGRAMA PERSONAL'!L15</f>
        <v>0</v>
      </c>
      <c r="F17" s="353">
        <f t="shared" si="0"/>
        <v>0</v>
      </c>
    </row>
    <row r="18" spans="1:6" ht="15" customHeight="1" x14ac:dyDescent="0.3">
      <c r="A18" s="45" t="str">
        <f>'CRONOGRAMA PERSONAL'!B16</f>
        <v>Especialista senior Diseño Vial</v>
      </c>
      <c r="B18" s="335">
        <f>'CRONOGRAMA PERSONAL'!I16</f>
        <v>1</v>
      </c>
      <c r="C18" s="351">
        <f>'CRONOGRAMA PERSONAL'!H16</f>
        <v>1</v>
      </c>
      <c r="D18" s="335">
        <f>'CRONOGRAMA PERSONAL'!K16</f>
        <v>6</v>
      </c>
      <c r="E18" s="352">
        <f>'CRONOGRAMA PERSONAL'!L16</f>
        <v>0</v>
      </c>
      <c r="F18" s="353">
        <f t="shared" si="0"/>
        <v>0</v>
      </c>
    </row>
    <row r="19" spans="1:6" ht="15" customHeight="1" x14ac:dyDescent="0.3">
      <c r="A19" s="45" t="str">
        <f>'CRONOGRAMA PERSONAL'!B17</f>
        <v>Especialista senior Planificación, Programación y Costos</v>
      </c>
      <c r="B19" s="335">
        <f>'CRONOGRAMA PERSONAL'!I17</f>
        <v>1</v>
      </c>
      <c r="C19" s="351">
        <f>'CRONOGRAMA PERSONAL'!H17</f>
        <v>1</v>
      </c>
      <c r="D19" s="335">
        <f>'CRONOGRAMA PERSONAL'!K17</f>
        <v>6</v>
      </c>
      <c r="E19" s="352">
        <f>'CRONOGRAMA PERSONAL'!L17</f>
        <v>0</v>
      </c>
      <c r="F19" s="353">
        <f t="shared" si="0"/>
        <v>0</v>
      </c>
    </row>
    <row r="20" spans="1:6" ht="15" customHeight="1" x14ac:dyDescent="0.3">
      <c r="A20" s="45" t="str">
        <f>'CRONOGRAMA PERSONAL'!B18</f>
        <v>Especialista senior Mecánico</v>
      </c>
      <c r="B20" s="335">
        <f>'CRONOGRAMA PERSONAL'!I18</f>
        <v>1</v>
      </c>
      <c r="C20" s="351">
        <f>'CRONOGRAMA PERSONAL'!H18</f>
        <v>1</v>
      </c>
      <c r="D20" s="335">
        <f>'CRONOGRAMA PERSONAL'!K18</f>
        <v>6</v>
      </c>
      <c r="E20" s="352">
        <f>'CRONOGRAMA PERSONAL'!L18</f>
        <v>0</v>
      </c>
      <c r="F20" s="353">
        <f t="shared" si="0"/>
        <v>0</v>
      </c>
    </row>
    <row r="21" spans="1:6" ht="15" customHeight="1" x14ac:dyDescent="0.3">
      <c r="A21" s="45" t="str">
        <f>'CRONOGRAMA PERSONAL'!B19</f>
        <v>Especialista senior Eléctrico</v>
      </c>
      <c r="B21" s="335">
        <f>'CRONOGRAMA PERSONAL'!I19</f>
        <v>1</v>
      </c>
      <c r="C21" s="351">
        <f>'CRONOGRAMA PERSONAL'!H19</f>
        <v>1</v>
      </c>
      <c r="D21" s="335">
        <f>'CRONOGRAMA PERSONAL'!K19</f>
        <v>6</v>
      </c>
      <c r="E21" s="352">
        <f>'CRONOGRAMA PERSONAL'!L19</f>
        <v>0</v>
      </c>
      <c r="F21" s="353">
        <f t="shared" si="0"/>
        <v>0</v>
      </c>
    </row>
    <row r="22" spans="1:6" ht="15" customHeight="1" thickBot="1" x14ac:dyDescent="0.35">
      <c r="A22" s="374" t="str">
        <f>'CRONOGRAMA PERSONAL'!B20</f>
        <v>Especialista senior Electrónico</v>
      </c>
      <c r="B22" s="347">
        <f>'CRONOGRAMA PERSONAL'!I20</f>
        <v>1</v>
      </c>
      <c r="C22" s="375">
        <f>'CRONOGRAMA PERSONAL'!H20</f>
        <v>1</v>
      </c>
      <c r="D22" s="347">
        <f>'CRONOGRAMA PERSONAL'!K20</f>
        <v>6</v>
      </c>
      <c r="E22" s="376">
        <f>'CRONOGRAMA PERSONAL'!L20</f>
        <v>0</v>
      </c>
      <c r="F22" s="377">
        <f t="shared" si="0"/>
        <v>0</v>
      </c>
    </row>
    <row r="23" spans="1:6" ht="15" customHeight="1" thickBot="1" x14ac:dyDescent="0.35">
      <c r="A23" s="297" t="str">
        <f>'CRONOGRAMA PERSONAL'!B21</f>
        <v xml:space="preserve">A.1.4 Especialistas Supervisión de Obra y Construcción </v>
      </c>
      <c r="B23" s="367"/>
      <c r="C23" s="300"/>
      <c r="D23" s="367"/>
      <c r="E23" s="298"/>
      <c r="F23" s="373"/>
    </row>
    <row r="24" spans="1:6" ht="15" customHeight="1" x14ac:dyDescent="0.3">
      <c r="A24" s="362" t="str">
        <f>'CRONOGRAMA PERSONAL'!B22</f>
        <v>Especialista senior Hidráulico</v>
      </c>
      <c r="B24" s="363">
        <f>'CRONOGRAMA PERSONAL'!I22</f>
        <v>1</v>
      </c>
      <c r="C24" s="364">
        <f>'CRONOGRAMA PERSONAL'!H22</f>
        <v>1</v>
      </c>
      <c r="D24" s="363">
        <f>'CRONOGRAMA PERSONAL'!K22</f>
        <v>25</v>
      </c>
      <c r="E24" s="365">
        <f>'CRONOGRAMA PERSONAL'!L22</f>
        <v>0</v>
      </c>
      <c r="F24" s="366">
        <f t="shared" si="0"/>
        <v>0</v>
      </c>
    </row>
    <row r="25" spans="1:6" ht="15" customHeight="1" x14ac:dyDescent="0.3">
      <c r="A25" s="45" t="str">
        <f>'CRONOGRAMA PERSONAL'!B23</f>
        <v>Especialista senior Geólogo (Esp. Geotecnia)</v>
      </c>
      <c r="B25" s="335">
        <f>'CRONOGRAMA PERSONAL'!I23</f>
        <v>1</v>
      </c>
      <c r="C25" s="351">
        <f>'CRONOGRAMA PERSONAL'!H23</f>
        <v>1</v>
      </c>
      <c r="D25" s="335">
        <f>'CRONOGRAMA PERSONAL'!K23</f>
        <v>20</v>
      </c>
      <c r="E25" s="352">
        <f>'CRONOGRAMA PERSONAL'!L23</f>
        <v>0</v>
      </c>
      <c r="F25" s="353">
        <f t="shared" si="0"/>
        <v>0</v>
      </c>
    </row>
    <row r="26" spans="1:6" ht="15" customHeight="1" x14ac:dyDescent="0.3">
      <c r="A26" s="45" t="str">
        <f>'CRONOGRAMA PERSONAL'!B24</f>
        <v>Especialista senior Estructural</v>
      </c>
      <c r="B26" s="335">
        <f>'CRONOGRAMA PERSONAL'!I24</f>
        <v>1</v>
      </c>
      <c r="C26" s="351">
        <f>'CRONOGRAMA PERSONAL'!H24</f>
        <v>1</v>
      </c>
      <c r="D26" s="335">
        <f>'CRONOGRAMA PERSONAL'!K24</f>
        <v>25</v>
      </c>
      <c r="E26" s="352">
        <f>'CRONOGRAMA PERSONAL'!L24</f>
        <v>0</v>
      </c>
      <c r="F26" s="353">
        <f t="shared" si="0"/>
        <v>0</v>
      </c>
    </row>
    <row r="27" spans="1:6" ht="15" customHeight="1" x14ac:dyDescent="0.3">
      <c r="A27" s="45" t="str">
        <f>'CRONOGRAMA PERSONAL'!B25</f>
        <v>Especialista senior Control de Calidad</v>
      </c>
      <c r="B27" s="335">
        <f>'CRONOGRAMA PERSONAL'!I25</f>
        <v>1</v>
      </c>
      <c r="C27" s="351">
        <f>'CRONOGRAMA PERSONAL'!H25</f>
        <v>1</v>
      </c>
      <c r="D27" s="335">
        <f>'CRONOGRAMA PERSONAL'!K25</f>
        <v>29</v>
      </c>
      <c r="E27" s="352">
        <f>'CRONOGRAMA PERSONAL'!L25</f>
        <v>0</v>
      </c>
      <c r="F27" s="353">
        <f t="shared" si="0"/>
        <v>0</v>
      </c>
    </row>
    <row r="28" spans="1:6" ht="15" customHeight="1" x14ac:dyDescent="0.3">
      <c r="A28" s="45" t="str">
        <f>'CRONOGRAMA PERSONAL'!B26</f>
        <v>Especialista senior Vial</v>
      </c>
      <c r="B28" s="335">
        <f>'CRONOGRAMA PERSONAL'!I26</f>
        <v>1</v>
      </c>
      <c r="C28" s="351">
        <f>'CRONOGRAMA PERSONAL'!H26</f>
        <v>1</v>
      </c>
      <c r="D28" s="335">
        <f>'CRONOGRAMA PERSONAL'!K26</f>
        <v>8</v>
      </c>
      <c r="E28" s="352">
        <f>'CRONOGRAMA PERSONAL'!L26</f>
        <v>0</v>
      </c>
      <c r="F28" s="353">
        <f t="shared" si="0"/>
        <v>0</v>
      </c>
    </row>
    <row r="29" spans="1:6" ht="15" customHeight="1" thickBot="1" x14ac:dyDescent="0.35">
      <c r="A29" s="374" t="str">
        <f>'CRONOGRAMA PERSONAL'!B27</f>
        <v>Especialista senior en Planificación, Programación y Costos</v>
      </c>
      <c r="B29" s="347">
        <f>'CRONOGRAMA PERSONAL'!I27</f>
        <v>1</v>
      </c>
      <c r="C29" s="375">
        <f>'CRONOGRAMA PERSONAL'!H27</f>
        <v>1</v>
      </c>
      <c r="D29" s="347">
        <f>'CRONOGRAMA PERSONAL'!K27</f>
        <v>25</v>
      </c>
      <c r="E29" s="376">
        <f>'CRONOGRAMA PERSONAL'!L27</f>
        <v>0</v>
      </c>
      <c r="F29" s="377">
        <f t="shared" si="0"/>
        <v>0</v>
      </c>
    </row>
    <row r="30" spans="1:6" ht="15" customHeight="1" thickBot="1" x14ac:dyDescent="0.35">
      <c r="A30" s="297" t="str">
        <f>'CRONOGRAMA PERSONAL'!B28</f>
        <v>A.1.5 Especialistas Supervisión de Equipamiento, Montaje y Operación</v>
      </c>
      <c r="B30" s="367"/>
      <c r="C30" s="300"/>
      <c r="D30" s="367"/>
      <c r="E30" s="298"/>
      <c r="F30" s="373"/>
    </row>
    <row r="31" spans="1:6" ht="15" customHeight="1" x14ac:dyDescent="0.3">
      <c r="A31" s="362" t="str">
        <f>'CRONOGRAMA PERSONAL'!B29</f>
        <v>Especialista senior Mecánico</v>
      </c>
      <c r="B31" s="363">
        <f>'CRONOGRAMA PERSONAL'!I29</f>
        <v>1</v>
      </c>
      <c r="C31" s="364">
        <f>'CRONOGRAMA PERSONAL'!H29</f>
        <v>1</v>
      </c>
      <c r="D31" s="363">
        <f>'CRONOGRAMA PERSONAL'!K29</f>
        <v>8</v>
      </c>
      <c r="E31" s="365">
        <f>'CRONOGRAMA PERSONAL'!L29</f>
        <v>0</v>
      </c>
      <c r="F31" s="366">
        <f t="shared" si="0"/>
        <v>0</v>
      </c>
    </row>
    <row r="32" spans="1:6" ht="15" customHeight="1" x14ac:dyDescent="0.3">
      <c r="A32" s="45" t="str">
        <f>'CRONOGRAMA PERSONAL'!B30</f>
        <v>Especialista senior Eléctrico</v>
      </c>
      <c r="B32" s="335">
        <f>'CRONOGRAMA PERSONAL'!I30</f>
        <v>1</v>
      </c>
      <c r="C32" s="351">
        <f>'CRONOGRAMA PERSONAL'!H30</f>
        <v>1</v>
      </c>
      <c r="D32" s="335">
        <f>'CRONOGRAMA PERSONAL'!K30</f>
        <v>8</v>
      </c>
      <c r="E32" s="352">
        <f>'CRONOGRAMA PERSONAL'!L30</f>
        <v>0</v>
      </c>
      <c r="F32" s="353">
        <f t="shared" si="0"/>
        <v>0</v>
      </c>
    </row>
    <row r="33" spans="1:6" ht="15" customHeight="1" thickBot="1" x14ac:dyDescent="0.35">
      <c r="A33" s="374" t="str">
        <f>'CRONOGRAMA PERSONAL'!B31</f>
        <v>Especialista senior Electrónico</v>
      </c>
      <c r="B33" s="347">
        <f>'CRONOGRAMA PERSONAL'!I31</f>
        <v>1</v>
      </c>
      <c r="C33" s="375">
        <f>'CRONOGRAMA PERSONAL'!H31</f>
        <v>1</v>
      </c>
      <c r="D33" s="347">
        <f>'CRONOGRAMA PERSONAL'!K31</f>
        <v>8</v>
      </c>
      <c r="E33" s="376">
        <f>'CRONOGRAMA PERSONAL'!L31</f>
        <v>0</v>
      </c>
      <c r="F33" s="377">
        <f t="shared" si="0"/>
        <v>0</v>
      </c>
    </row>
    <row r="34" spans="1:6" ht="15" customHeight="1" thickBot="1" x14ac:dyDescent="0.35">
      <c r="A34" s="297" t="str">
        <f>'CRONOGRAMA PERSONAL'!B32</f>
        <v>A.1.6 Especialistas Supervisión Ambiente y Seguridad</v>
      </c>
      <c r="B34" s="367"/>
      <c r="C34" s="300"/>
      <c r="D34" s="367"/>
      <c r="E34" s="298"/>
      <c r="F34" s="373"/>
    </row>
    <row r="35" spans="1:6" ht="15" customHeight="1" x14ac:dyDescent="0.3">
      <c r="A35" s="362" t="str">
        <f>'CRONOGRAMA PERSONAL'!B33</f>
        <v>Especialista medio en Medio Ambiente</v>
      </c>
      <c r="B35" s="363">
        <f>'CRONOGRAMA PERSONAL'!I33</f>
        <v>1</v>
      </c>
      <c r="C35" s="364">
        <f>'CRONOGRAMA PERSONAL'!H33</f>
        <v>1</v>
      </c>
      <c r="D35" s="363">
        <f>'CRONOGRAMA PERSONAL'!K33</f>
        <v>29</v>
      </c>
      <c r="E35" s="365">
        <f>'CRONOGRAMA PERSONAL'!L33</f>
        <v>0</v>
      </c>
      <c r="F35" s="366">
        <f t="shared" si="0"/>
        <v>0</v>
      </c>
    </row>
    <row r="36" spans="1:6" ht="15" customHeight="1" thickBot="1" x14ac:dyDescent="0.35">
      <c r="A36" s="374" t="str">
        <f>'CRONOGRAMA PERSONAL'!B34</f>
        <v>Especialista medio en Seguridad Industrial y Salud Ocupacional</v>
      </c>
      <c r="B36" s="347">
        <f>'CRONOGRAMA PERSONAL'!I34</f>
        <v>1</v>
      </c>
      <c r="C36" s="375">
        <f>'CRONOGRAMA PERSONAL'!H34</f>
        <v>1</v>
      </c>
      <c r="D36" s="347">
        <f>'CRONOGRAMA PERSONAL'!K34</f>
        <v>29</v>
      </c>
      <c r="E36" s="376">
        <f>'CRONOGRAMA PERSONAL'!L34</f>
        <v>0</v>
      </c>
      <c r="F36" s="377">
        <f t="shared" si="0"/>
        <v>0</v>
      </c>
    </row>
    <row r="37" spans="1:6" ht="15" customHeight="1" thickBot="1" x14ac:dyDescent="0.35">
      <c r="A37" s="50" t="str">
        <f>'CRONOGRAMA PERSONAL'!B35</f>
        <v>A.2 PERSONAL TÉCNICO AUXILIAR</v>
      </c>
      <c r="B37" s="359"/>
      <c r="C37" s="378"/>
      <c r="D37" s="359"/>
      <c r="E37" s="379"/>
      <c r="F37" s="380"/>
    </row>
    <row r="38" spans="1:6" ht="24" customHeight="1" thickBot="1" x14ac:dyDescent="0.35">
      <c r="A38" s="386" t="str">
        <f>'CRONOGRAMA PERSONAL'!B36</f>
        <v xml:space="preserve">A.2.1 Obras Civiles: A cielo abierto, casa de máquinas, tubería de presión, subestación, línea de transmisión, vías, control de calidad </v>
      </c>
      <c r="B38" s="387"/>
      <c r="C38" s="388"/>
      <c r="D38" s="387"/>
      <c r="E38" s="389"/>
      <c r="F38" s="390"/>
    </row>
    <row r="39" spans="1:6" ht="27" customHeight="1" x14ac:dyDescent="0.3">
      <c r="A39" s="381" t="str">
        <f>'CRONOGRAMA PERSONAL'!B37</f>
        <v>Ingeniero Junior - Residente de Obra, Conducción - Vías - Control de calidad - Escombreras</v>
      </c>
      <c r="B39" s="382">
        <f>'CRONOGRAMA PERSONAL'!I37</f>
        <v>1</v>
      </c>
      <c r="C39" s="383">
        <f>'CRONOGRAMA PERSONAL'!H37</f>
        <v>1</v>
      </c>
      <c r="D39" s="382">
        <f>'CRONOGRAMA PERSONAL'!K37</f>
        <v>29</v>
      </c>
      <c r="E39" s="384">
        <f>'CRONOGRAMA PERSONAL'!L37</f>
        <v>0</v>
      </c>
      <c r="F39" s="385">
        <f t="shared" si="0"/>
        <v>0</v>
      </c>
    </row>
    <row r="40" spans="1:6" ht="27" customHeight="1" x14ac:dyDescent="0.3">
      <c r="A40" s="272" t="str">
        <f>'CRONOGRAMA PERSONAL'!B38</f>
        <v>Ingeniero Junior - Residente de Obra, Tubería de presión - CDM - Control de calidad - Subestación - Escombreras</v>
      </c>
      <c r="B40" s="354">
        <f>'CRONOGRAMA PERSONAL'!I38</f>
        <v>1</v>
      </c>
      <c r="C40" s="355">
        <f>'CRONOGRAMA PERSONAL'!H38</f>
        <v>1</v>
      </c>
      <c r="D40" s="354">
        <f>'CRONOGRAMA PERSONAL'!K38</f>
        <v>29</v>
      </c>
      <c r="E40" s="356">
        <f>'CRONOGRAMA PERSONAL'!L38</f>
        <v>0</v>
      </c>
      <c r="F40" s="357">
        <f t="shared" si="0"/>
        <v>0</v>
      </c>
    </row>
    <row r="41" spans="1:6" ht="10.8" thickBot="1" x14ac:dyDescent="0.35">
      <c r="A41" s="374" t="str">
        <f>'CRONOGRAMA PERSONAL'!B39</f>
        <v xml:space="preserve">Dibujante BIM - Civil </v>
      </c>
      <c r="B41" s="347">
        <f>'CRONOGRAMA PERSONAL'!I39</f>
        <v>1</v>
      </c>
      <c r="C41" s="375">
        <f>'CRONOGRAMA PERSONAL'!H39</f>
        <v>1</v>
      </c>
      <c r="D41" s="347">
        <f>'CRONOGRAMA PERSONAL'!K39</f>
        <v>12</v>
      </c>
      <c r="E41" s="376">
        <f>'CRONOGRAMA PERSONAL'!L39</f>
        <v>0</v>
      </c>
      <c r="F41" s="377">
        <f t="shared" si="0"/>
        <v>0</v>
      </c>
    </row>
    <row r="42" spans="1:6" ht="24" customHeight="1" thickBot="1" x14ac:dyDescent="0.35">
      <c r="A42" s="297" t="str">
        <f>'CRONOGRAMA PERSONAL'!B40</f>
        <v>A.2.3 Equipamiento, Montaje, Puesta en Operación</v>
      </c>
      <c r="B42" s="367"/>
      <c r="C42" s="300"/>
      <c r="D42" s="367"/>
      <c r="E42" s="298"/>
      <c r="F42" s="373"/>
    </row>
    <row r="43" spans="1:6" ht="13.5" customHeight="1" x14ac:dyDescent="0.3">
      <c r="A43" s="362" t="str">
        <f>'CRONOGRAMA PERSONAL'!B41</f>
        <v>Ingeniero Junior - Residente Mecánico</v>
      </c>
      <c r="B43" s="363">
        <f>'CRONOGRAMA PERSONAL'!I41</f>
        <v>1</v>
      </c>
      <c r="C43" s="364">
        <f>'CRONOGRAMA PERSONAL'!H41</f>
        <v>1</v>
      </c>
      <c r="D43" s="363">
        <f>'CRONOGRAMA PERSONAL'!K41</f>
        <v>8</v>
      </c>
      <c r="E43" s="365">
        <f>'CRONOGRAMA PERSONAL'!L41</f>
        <v>0</v>
      </c>
      <c r="F43" s="366">
        <f t="shared" si="0"/>
        <v>0</v>
      </c>
    </row>
    <row r="44" spans="1:6" ht="15" customHeight="1" x14ac:dyDescent="0.3">
      <c r="A44" s="45" t="str">
        <f>'CRONOGRAMA PERSONAL'!B42</f>
        <v xml:space="preserve">Ingeniero Junior - Residente Eléctrico </v>
      </c>
      <c r="B44" s="335">
        <f>'CRONOGRAMA PERSONAL'!I42</f>
        <v>1</v>
      </c>
      <c r="C44" s="351">
        <f>'CRONOGRAMA PERSONAL'!H42</f>
        <v>1</v>
      </c>
      <c r="D44" s="335">
        <f>'CRONOGRAMA PERSONAL'!K42</f>
        <v>8</v>
      </c>
      <c r="E44" s="352">
        <f>'CRONOGRAMA PERSONAL'!L42</f>
        <v>0</v>
      </c>
      <c r="F44" s="353">
        <f t="shared" si="0"/>
        <v>0</v>
      </c>
    </row>
    <row r="45" spans="1:6" ht="15" customHeight="1" thickBot="1" x14ac:dyDescent="0.35">
      <c r="A45" s="374" t="str">
        <f>'CRONOGRAMA PERSONAL'!B43</f>
        <v>Ingeniero Junior - Residente Electrónico</v>
      </c>
      <c r="B45" s="347">
        <f>'CRONOGRAMA PERSONAL'!I43</f>
        <v>1</v>
      </c>
      <c r="C45" s="375">
        <f>'CRONOGRAMA PERSONAL'!H43</f>
        <v>1</v>
      </c>
      <c r="D45" s="347">
        <f>'CRONOGRAMA PERSONAL'!K43</f>
        <v>8</v>
      </c>
      <c r="E45" s="376">
        <f>'CRONOGRAMA PERSONAL'!L43</f>
        <v>0</v>
      </c>
      <c r="F45" s="377">
        <f t="shared" si="0"/>
        <v>0</v>
      </c>
    </row>
    <row r="46" spans="1:6" ht="15" customHeight="1" thickBot="1" x14ac:dyDescent="0.35">
      <c r="A46" s="297" t="str">
        <f>'CRONOGRAMA PERSONAL'!B44</f>
        <v>A.2.4 Topografía</v>
      </c>
      <c r="B46" s="367"/>
      <c r="C46" s="300"/>
      <c r="D46" s="367"/>
      <c r="E46" s="298"/>
      <c r="F46" s="373"/>
    </row>
    <row r="47" spans="1:6" ht="15" customHeight="1" x14ac:dyDescent="0.3">
      <c r="A47" s="362" t="s">
        <v>65</v>
      </c>
      <c r="B47" s="363">
        <v>2</v>
      </c>
      <c r="C47" s="364">
        <f>'CRONOGRAMA PERSONAL'!H45</f>
        <v>1</v>
      </c>
      <c r="D47" s="363">
        <f>'CRONOGRAMA PERSONAL'!K45</f>
        <v>29</v>
      </c>
      <c r="E47" s="365">
        <f>'CRONOGRAMA PERSONAL'!L45</f>
        <v>0</v>
      </c>
      <c r="F47" s="366">
        <f t="shared" si="0"/>
        <v>0</v>
      </c>
    </row>
    <row r="48" spans="1:6" ht="15" customHeight="1" thickBot="1" x14ac:dyDescent="0.35">
      <c r="A48" s="374" t="s">
        <v>66</v>
      </c>
      <c r="B48" s="347">
        <v>4</v>
      </c>
      <c r="C48" s="375">
        <f>'CRONOGRAMA PERSONAL'!H47</f>
        <v>1</v>
      </c>
      <c r="D48" s="347">
        <f>'CRONOGRAMA PERSONAL'!K47</f>
        <v>29</v>
      </c>
      <c r="E48" s="376">
        <f>'CRONOGRAMA PERSONAL'!L47</f>
        <v>0</v>
      </c>
      <c r="F48" s="377">
        <f>ROUND(C48*D48*E48*B48,2)</f>
        <v>0</v>
      </c>
    </row>
    <row r="49" spans="1:6" ht="15" customHeight="1" thickBot="1" x14ac:dyDescent="0.35">
      <c r="A49" s="50" t="str">
        <f>'CRONOGRAMA PERSONAL'!B57</f>
        <v>B. PERSONAL PERÍODO RECEPCIÓN PROVISIONAL - DEFINITIVA OBRA</v>
      </c>
      <c r="B49" s="359"/>
      <c r="C49" s="378"/>
      <c r="D49" s="359"/>
      <c r="E49" s="379"/>
      <c r="F49" s="380"/>
    </row>
    <row r="50" spans="1:6" ht="15" customHeight="1" x14ac:dyDescent="0.3">
      <c r="A50" s="362" t="str">
        <f>'CRONOGRAMA PERSONAL'!B58</f>
        <v>Director de Fiscalización</v>
      </c>
      <c r="B50" s="363">
        <f>'CRONOGRAMA PERSONAL'!I58</f>
        <v>1</v>
      </c>
      <c r="C50" s="364">
        <f>'CRONOGRAMA PERSONAL'!H58</f>
        <v>1</v>
      </c>
      <c r="D50" s="363">
        <f>'CRONOGRAMA PERSONAL'!K58</f>
        <v>6</v>
      </c>
      <c r="E50" s="365">
        <f>'CRONOGRAMA PERSONAL'!L58</f>
        <v>0</v>
      </c>
      <c r="F50" s="366">
        <f t="shared" si="0"/>
        <v>0</v>
      </c>
    </row>
    <row r="51" spans="1:6" ht="15" customHeight="1" x14ac:dyDescent="0.3">
      <c r="A51" s="45" t="str">
        <f>'CRONOGRAMA PERSONAL'!B59</f>
        <v>Jefe de Fiscalización Obra Civil</v>
      </c>
      <c r="B51" s="335">
        <f>'CRONOGRAMA PERSONAL'!I59</f>
        <v>1</v>
      </c>
      <c r="C51" s="351">
        <f>'CRONOGRAMA PERSONAL'!H59</f>
        <v>1</v>
      </c>
      <c r="D51" s="335">
        <f>'CRONOGRAMA PERSONAL'!K59</f>
        <v>6</v>
      </c>
      <c r="E51" s="352">
        <f>'CRONOGRAMA PERSONAL'!L59</f>
        <v>0</v>
      </c>
      <c r="F51" s="353">
        <f t="shared" si="0"/>
        <v>0</v>
      </c>
    </row>
    <row r="52" spans="1:6" ht="15" customHeight="1" x14ac:dyDescent="0.3">
      <c r="A52" s="45" t="str">
        <f>'CRONOGRAMA PERSONAL'!B60</f>
        <v>Jefe de Fiscalización Electromecánico</v>
      </c>
      <c r="B52" s="335">
        <f>'CRONOGRAMA PERSONAL'!I60</f>
        <v>1</v>
      </c>
      <c r="C52" s="351">
        <f>'CRONOGRAMA PERSONAL'!H60</f>
        <v>1</v>
      </c>
      <c r="D52" s="335">
        <f>'CRONOGRAMA PERSONAL'!K60</f>
        <v>6</v>
      </c>
      <c r="E52" s="352">
        <f>'CRONOGRAMA PERSONAL'!L60</f>
        <v>0</v>
      </c>
      <c r="F52" s="353">
        <f t="shared" si="0"/>
        <v>0</v>
      </c>
    </row>
    <row r="53" spans="1:6" ht="15" customHeight="1" x14ac:dyDescent="0.3">
      <c r="A53" s="45" t="str">
        <f>'CRONOGRAMA PERSONAL'!B61</f>
        <v>Especialista senior Geólogo (Esp. Geotecnia)</v>
      </c>
      <c r="B53" s="335">
        <f>'CRONOGRAMA PERSONAL'!I61</f>
        <v>1</v>
      </c>
      <c r="C53" s="351">
        <f>'CRONOGRAMA PERSONAL'!H61</f>
        <v>0.5</v>
      </c>
      <c r="D53" s="335">
        <f>'CRONOGRAMA PERSONAL'!K61</f>
        <v>6</v>
      </c>
      <c r="E53" s="352">
        <f>'CRONOGRAMA PERSONAL'!L61</f>
        <v>0</v>
      </c>
      <c r="F53" s="353">
        <f t="shared" si="0"/>
        <v>0</v>
      </c>
    </row>
    <row r="54" spans="1:6" ht="15" customHeight="1" x14ac:dyDescent="0.3">
      <c r="A54" s="45" t="str">
        <f>'CRONOGRAMA PERSONAL'!B62</f>
        <v>Especialista senior Planificación, Programación y Costos</v>
      </c>
      <c r="B54" s="335">
        <f>'CRONOGRAMA PERSONAL'!I62</f>
        <v>1</v>
      </c>
      <c r="C54" s="351">
        <f>'CRONOGRAMA PERSONAL'!H62</f>
        <v>1</v>
      </c>
      <c r="D54" s="335">
        <f>'CRONOGRAMA PERSONAL'!K62</f>
        <v>6</v>
      </c>
      <c r="E54" s="352">
        <f>'CRONOGRAMA PERSONAL'!L62</f>
        <v>0</v>
      </c>
      <c r="F54" s="353">
        <f t="shared" si="0"/>
        <v>0</v>
      </c>
    </row>
    <row r="55" spans="1:6" ht="15" customHeight="1" x14ac:dyDescent="0.3">
      <c r="A55" s="45" t="str">
        <f>'CRONOGRAMA PERSONAL'!B63</f>
        <v>Especialista medio en Medio Ambiente</v>
      </c>
      <c r="B55" s="335">
        <f>'CRONOGRAMA PERSONAL'!I63</f>
        <v>1</v>
      </c>
      <c r="C55" s="351">
        <f>'CRONOGRAMA PERSONAL'!H63</f>
        <v>0.5</v>
      </c>
      <c r="D55" s="335">
        <f>'CRONOGRAMA PERSONAL'!K63</f>
        <v>6</v>
      </c>
      <c r="E55" s="352">
        <f>'CRONOGRAMA PERSONAL'!L63</f>
        <v>0</v>
      </c>
      <c r="F55" s="353">
        <f t="shared" si="0"/>
        <v>0</v>
      </c>
    </row>
    <row r="56" spans="1:6" ht="15" customHeight="1" x14ac:dyDescent="0.3">
      <c r="A56" s="45" t="str">
        <f>'CRONOGRAMA PERSONAL'!B64</f>
        <v>Especialista medio en Seguridad Industrial y Salud Ocupacional</v>
      </c>
      <c r="B56" s="335">
        <f>'CRONOGRAMA PERSONAL'!I64</f>
        <v>1</v>
      </c>
      <c r="C56" s="351">
        <f>'CRONOGRAMA PERSONAL'!H64</f>
        <v>0.5</v>
      </c>
      <c r="D56" s="335">
        <f>'CRONOGRAMA PERSONAL'!K64</f>
        <v>6</v>
      </c>
      <c r="E56" s="352">
        <f>'CRONOGRAMA PERSONAL'!L64</f>
        <v>0</v>
      </c>
      <c r="F56" s="353">
        <f t="shared" si="0"/>
        <v>0</v>
      </c>
    </row>
    <row r="57" spans="1:6" ht="15" customHeight="1" thickBot="1" x14ac:dyDescent="0.35">
      <c r="A57" s="374" t="str">
        <f>'CRONOGRAMA PERSONAL'!B65</f>
        <v xml:space="preserve">Dibujante BIM - Civil </v>
      </c>
      <c r="B57" s="347">
        <f>'CRONOGRAMA PERSONAL'!I65</f>
        <v>1</v>
      </c>
      <c r="C57" s="375">
        <f>'CRONOGRAMA PERSONAL'!H65</f>
        <v>0.5</v>
      </c>
      <c r="D57" s="347">
        <f>'CRONOGRAMA PERSONAL'!K65</f>
        <v>6</v>
      </c>
      <c r="E57" s="376">
        <f>'CRONOGRAMA PERSONAL'!L65</f>
        <v>0</v>
      </c>
      <c r="F57" s="377">
        <f t="shared" si="0"/>
        <v>0</v>
      </c>
    </row>
    <row r="58" spans="1:6" ht="15" customHeight="1" thickBot="1" x14ac:dyDescent="0.35">
      <c r="A58" s="50" t="str">
        <f>'CRONOGRAMA PERSONAL'!B69</f>
        <v>C. INFORME FINAL - RECEPCIÓN DEFINITIVA FISCALIZACIÓN</v>
      </c>
      <c r="B58" s="359"/>
      <c r="C58" s="378"/>
      <c r="D58" s="359"/>
      <c r="E58" s="379"/>
      <c r="F58" s="380"/>
    </row>
    <row r="59" spans="1:6" ht="15" customHeight="1" x14ac:dyDescent="0.3">
      <c r="A59" s="362" t="str">
        <f>'CRONOGRAMA PERSONAL'!B70</f>
        <v>Director de Fiscalización</v>
      </c>
      <c r="B59" s="363">
        <f>'CRONOGRAMA PERSONAL'!I70</f>
        <v>1</v>
      </c>
      <c r="C59" s="364">
        <f>'CRONOGRAMA PERSONAL'!H70</f>
        <v>1</v>
      </c>
      <c r="D59" s="363">
        <f>'CRONOGRAMA PERSONAL'!K70</f>
        <v>2</v>
      </c>
      <c r="E59" s="365">
        <f>'CRONOGRAMA PERSONAL'!L70</f>
        <v>0</v>
      </c>
      <c r="F59" s="366">
        <f t="shared" si="0"/>
        <v>0</v>
      </c>
    </row>
    <row r="60" spans="1:6" ht="15" customHeight="1" x14ac:dyDescent="0.3">
      <c r="A60" s="45" t="str">
        <f>'CRONOGRAMA PERSONAL'!B71</f>
        <v>Jefe de Fiscalización Obra Civil</v>
      </c>
      <c r="B60" s="335">
        <f>'CRONOGRAMA PERSONAL'!I71</f>
        <v>1</v>
      </c>
      <c r="C60" s="351">
        <f>'CRONOGRAMA PERSONAL'!H71</f>
        <v>1</v>
      </c>
      <c r="D60" s="335">
        <f>'CRONOGRAMA PERSONAL'!K71</f>
        <v>2</v>
      </c>
      <c r="E60" s="352">
        <f>'CRONOGRAMA PERSONAL'!L71</f>
        <v>0</v>
      </c>
      <c r="F60" s="353">
        <f t="shared" si="0"/>
        <v>0</v>
      </c>
    </row>
    <row r="61" spans="1:6" ht="15" customHeight="1" x14ac:dyDescent="0.3">
      <c r="A61" s="45" t="str">
        <f>'CRONOGRAMA PERSONAL'!B72</f>
        <v>Jefe de Fiscalización Electromecánico</v>
      </c>
      <c r="B61" s="335">
        <f>'CRONOGRAMA PERSONAL'!I72</f>
        <v>1</v>
      </c>
      <c r="C61" s="351">
        <f>'CRONOGRAMA PERSONAL'!H72</f>
        <v>1</v>
      </c>
      <c r="D61" s="335">
        <f>'CRONOGRAMA PERSONAL'!K72</f>
        <v>2</v>
      </c>
      <c r="E61" s="352">
        <f>'CRONOGRAMA PERSONAL'!L72</f>
        <v>0</v>
      </c>
      <c r="F61" s="353">
        <f t="shared" si="0"/>
        <v>0</v>
      </c>
    </row>
    <row r="62" spans="1:6" ht="15" customHeight="1" thickBot="1" x14ac:dyDescent="0.35">
      <c r="A62" s="374" t="str">
        <f>'CRONOGRAMA PERSONAL'!B73</f>
        <v>Especialista senior Planificación, Programación y Costos</v>
      </c>
      <c r="B62" s="347">
        <f>'CRONOGRAMA PERSONAL'!I73</f>
        <v>1</v>
      </c>
      <c r="C62" s="375">
        <f>'CRONOGRAMA PERSONAL'!H73</f>
        <v>1</v>
      </c>
      <c r="D62" s="347">
        <f>'CRONOGRAMA PERSONAL'!K73</f>
        <v>2</v>
      </c>
      <c r="E62" s="376">
        <f>'CRONOGRAMA PERSONAL'!L73</f>
        <v>0</v>
      </c>
      <c r="F62" s="377">
        <f t="shared" si="0"/>
        <v>0</v>
      </c>
    </row>
    <row r="63" spans="1:6" ht="15" customHeight="1" thickBot="1" x14ac:dyDescent="0.35">
      <c r="A63" s="496" t="s">
        <v>211</v>
      </c>
      <c r="B63" s="497"/>
      <c r="C63" s="497"/>
      <c r="D63" s="497"/>
      <c r="E63" s="498"/>
      <c r="F63" s="391">
        <f>ROUND(SUM(F9:F62),2)</f>
        <v>0</v>
      </c>
    </row>
    <row r="64" spans="1:6" ht="15" customHeight="1" x14ac:dyDescent="0.3"/>
    <row r="65" spans="1:6" ht="31.95" customHeight="1" x14ac:dyDescent="0.3">
      <c r="A65" s="505" t="s">
        <v>278</v>
      </c>
      <c r="B65" s="505"/>
      <c r="C65" s="505"/>
      <c r="D65" s="505"/>
      <c r="E65" s="505"/>
      <c r="F65" s="505"/>
    </row>
    <row r="66" spans="1:6" ht="15" customHeight="1" x14ac:dyDescent="0.3">
      <c r="E66" s="19"/>
      <c r="F66" s="127"/>
    </row>
    <row r="67" spans="1:6" ht="15" customHeight="1" x14ac:dyDescent="0.3">
      <c r="D67" s="19"/>
      <c r="E67" s="19"/>
      <c r="F67" s="19"/>
    </row>
    <row r="68" spans="1:6" ht="15" customHeight="1" x14ac:dyDescent="0.3">
      <c r="A68" s="494"/>
      <c r="B68" s="494"/>
      <c r="C68" s="494"/>
      <c r="D68" s="495"/>
      <c r="E68" s="495"/>
      <c r="F68" s="495"/>
    </row>
    <row r="69" spans="1:6" ht="15" customHeight="1" x14ac:dyDescent="0.3">
      <c r="E69" s="495"/>
      <c r="F69" s="495"/>
    </row>
    <row r="70" spans="1:6" ht="15" customHeight="1" x14ac:dyDescent="0.3">
      <c r="A70" s="27"/>
    </row>
    <row r="71" spans="1:6" ht="15" customHeight="1" x14ac:dyDescent="0.3">
      <c r="A71" s="27"/>
      <c r="D71" s="499"/>
      <c r="E71" s="499"/>
      <c r="F71" s="499"/>
    </row>
    <row r="72" spans="1:6" ht="15" customHeight="1" x14ac:dyDescent="0.3"/>
    <row r="73" spans="1:6" ht="15" customHeight="1" x14ac:dyDescent="0.3"/>
  </sheetData>
  <mergeCells count="13">
    <mergeCell ref="D71:F71"/>
    <mergeCell ref="E5:F5"/>
    <mergeCell ref="E69:F69"/>
    <mergeCell ref="B5:B6"/>
    <mergeCell ref="D5:D6"/>
    <mergeCell ref="C5:C6"/>
    <mergeCell ref="A65:F65"/>
    <mergeCell ref="A5:A6"/>
    <mergeCell ref="A2:F2"/>
    <mergeCell ref="A4:F4"/>
    <mergeCell ref="A68:C68"/>
    <mergeCell ref="D68:F68"/>
    <mergeCell ref="A63:E63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scale="8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A1:K33"/>
  <sheetViews>
    <sheetView view="pageBreakPreview" zoomScale="130" zoomScaleSheetLayoutView="130" workbookViewId="0">
      <selection activeCell="E24" sqref="E24"/>
    </sheetView>
  </sheetViews>
  <sheetFormatPr baseColWidth="10" defaultColWidth="10.88671875" defaultRowHeight="10.199999999999999" x14ac:dyDescent="0.3"/>
  <cols>
    <col min="1" max="1" width="52" style="17" customWidth="1"/>
    <col min="2" max="2" width="9" style="17" customWidth="1"/>
    <col min="3" max="3" width="15.44140625" style="17" customWidth="1"/>
    <col min="4" max="4" width="11.88671875" style="17" customWidth="1"/>
    <col min="5" max="5" width="15.88671875" style="17" customWidth="1"/>
    <col min="6" max="6" width="17.5546875" style="17" customWidth="1"/>
    <col min="7" max="7" width="10.109375" style="17" customWidth="1"/>
    <col min="8" max="16384" width="10.88671875" style="17"/>
  </cols>
  <sheetData>
    <row r="1" spans="1:6" ht="6" customHeight="1" x14ac:dyDescent="0.3">
      <c r="A1" s="39"/>
      <c r="B1" s="39"/>
      <c r="C1" s="39"/>
      <c r="D1" s="39"/>
      <c r="E1" s="39"/>
      <c r="F1" s="39"/>
    </row>
    <row r="2" spans="1:6" ht="51.75" customHeight="1" x14ac:dyDescent="0.3">
      <c r="A2" s="490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490"/>
      <c r="C2" s="490"/>
      <c r="D2" s="490"/>
      <c r="E2" s="490"/>
      <c r="F2" s="490"/>
    </row>
    <row r="3" spans="1:6" ht="5.25" customHeight="1" thickBot="1" x14ac:dyDescent="0.35">
      <c r="A3" s="39"/>
      <c r="B3" s="39"/>
      <c r="C3" s="39"/>
      <c r="D3" s="39"/>
      <c r="E3" s="39"/>
      <c r="F3" s="39"/>
    </row>
    <row r="4" spans="1:6" ht="21" customHeight="1" thickBot="1" x14ac:dyDescent="0.35">
      <c r="A4" s="491" t="s">
        <v>80</v>
      </c>
      <c r="B4" s="492"/>
      <c r="C4" s="492"/>
      <c r="D4" s="492"/>
      <c r="E4" s="492"/>
      <c r="F4" s="493"/>
    </row>
    <row r="5" spans="1:6" ht="15" customHeight="1" x14ac:dyDescent="0.3">
      <c r="A5" s="510" t="s">
        <v>30</v>
      </c>
      <c r="B5" s="512" t="s">
        <v>2</v>
      </c>
      <c r="C5" s="514" t="s">
        <v>29</v>
      </c>
      <c r="D5" s="514" t="s">
        <v>3</v>
      </c>
      <c r="E5" s="508" t="s">
        <v>4</v>
      </c>
      <c r="F5" s="509"/>
    </row>
    <row r="6" spans="1:6" ht="15" customHeight="1" thickBot="1" x14ac:dyDescent="0.35">
      <c r="A6" s="511"/>
      <c r="B6" s="513"/>
      <c r="C6" s="515"/>
      <c r="D6" s="515"/>
      <c r="E6" s="48" t="s">
        <v>5</v>
      </c>
      <c r="F6" s="338" t="s">
        <v>6</v>
      </c>
    </row>
    <row r="7" spans="1:6" ht="15" customHeight="1" thickBot="1" x14ac:dyDescent="0.35">
      <c r="A7" s="50" t="s">
        <v>177</v>
      </c>
      <c r="B7" s="333"/>
      <c r="C7" s="333"/>
      <c r="D7" s="333"/>
      <c r="E7" s="333"/>
      <c r="F7" s="125"/>
    </row>
    <row r="8" spans="1:6" ht="15" customHeight="1" x14ac:dyDescent="0.3">
      <c r="A8" s="49" t="s">
        <v>63</v>
      </c>
      <c r="B8" s="163">
        <f>'CRONOGRAMA PERSONAL'!I52</f>
        <v>1</v>
      </c>
      <c r="C8" s="339">
        <f>'CRONOGRAMA PERSONAL'!H52</f>
        <v>0.5</v>
      </c>
      <c r="D8" s="337">
        <f>'CRONOGRAMA PERSONAL'!K52</f>
        <v>31</v>
      </c>
      <c r="E8" s="340">
        <f>'CRONOGRAMA PERSONAL'!L52</f>
        <v>0</v>
      </c>
      <c r="F8" s="392">
        <f>ROUND(E8*C8*D8*B8,2)</f>
        <v>0</v>
      </c>
    </row>
    <row r="9" spans="1:6" ht="15" customHeight="1" x14ac:dyDescent="0.3">
      <c r="A9" s="47" t="s">
        <v>64</v>
      </c>
      <c r="B9" s="163">
        <f>'CRONOGRAMA PERSONAL'!I53</f>
        <v>1</v>
      </c>
      <c r="C9" s="339">
        <f>'CRONOGRAMA PERSONAL'!H53</f>
        <v>1</v>
      </c>
      <c r="D9" s="337">
        <f>'CRONOGRAMA PERSONAL'!K53</f>
        <v>31</v>
      </c>
      <c r="E9" s="340">
        <f>'CRONOGRAMA PERSONAL'!L53</f>
        <v>0</v>
      </c>
      <c r="F9" s="392">
        <f t="shared" ref="F9:F11" si="0">ROUND(E9*C9*D9*B9,2)</f>
        <v>0</v>
      </c>
    </row>
    <row r="10" spans="1:6" ht="15" customHeight="1" x14ac:dyDescent="0.3">
      <c r="A10" s="47" t="s">
        <v>208</v>
      </c>
      <c r="B10" s="163">
        <f>'CRONOGRAMA PERSONAL'!I54</f>
        <v>1</v>
      </c>
      <c r="C10" s="339">
        <f>'CRONOGRAMA PERSONAL'!H54</f>
        <v>1</v>
      </c>
      <c r="D10" s="337">
        <f>'CRONOGRAMA PERSONAL'!K54</f>
        <v>31</v>
      </c>
      <c r="E10" s="340">
        <f>'CRONOGRAMA PERSONAL'!L54</f>
        <v>0</v>
      </c>
      <c r="F10" s="392">
        <f t="shared" si="0"/>
        <v>0</v>
      </c>
    </row>
    <row r="11" spans="1:6" ht="15" customHeight="1" thickBot="1" x14ac:dyDescent="0.35">
      <c r="A11" s="341" t="s">
        <v>67</v>
      </c>
      <c r="B11" s="342">
        <v>2</v>
      </c>
      <c r="C11" s="339">
        <f>'CRONOGRAMA PERSONAL'!H55</f>
        <v>1</v>
      </c>
      <c r="D11" s="337">
        <f>'CRONOGRAMA PERSONAL'!K55</f>
        <v>31</v>
      </c>
      <c r="E11" s="340">
        <f>'CRONOGRAMA PERSONAL'!L55</f>
        <v>0</v>
      </c>
      <c r="F11" s="392">
        <f t="shared" si="0"/>
        <v>0</v>
      </c>
    </row>
    <row r="12" spans="1:6" ht="4.5" customHeight="1" thickBot="1" x14ac:dyDescent="0.35">
      <c r="A12" s="40"/>
      <c r="B12" s="41"/>
      <c r="C12" s="42"/>
      <c r="D12" s="43"/>
      <c r="E12" s="44"/>
      <c r="F12" s="393"/>
    </row>
    <row r="13" spans="1:6" ht="15" customHeight="1" thickBot="1" x14ac:dyDescent="0.35">
      <c r="A13" s="53" t="str">
        <f>'CRONOGRAMA PERSONAL'!B57</f>
        <v>B. PERSONAL PERÍODO RECEPCIÓN PROVISIONAL - DEFINITIVA OBRA</v>
      </c>
      <c r="B13" s="54"/>
      <c r="C13" s="54"/>
      <c r="D13" s="54"/>
      <c r="E13" s="394"/>
      <c r="F13" s="395"/>
    </row>
    <row r="14" spans="1:6" ht="15" customHeight="1" x14ac:dyDescent="0.3">
      <c r="A14" s="45" t="str">
        <f>A8</f>
        <v>Contador</v>
      </c>
      <c r="B14" s="335">
        <f>'CRONOGRAMA PERSONAL'!I66</f>
        <v>1</v>
      </c>
      <c r="C14" s="339">
        <f>'CRONOGRAMA PERSONAL'!H66</f>
        <v>0.5</v>
      </c>
      <c r="D14" s="337">
        <f>'CRONOGRAMA PERSONAL'!K66</f>
        <v>6</v>
      </c>
      <c r="E14" s="167">
        <f>'CRONOGRAMA PERSONAL'!L66</f>
        <v>0</v>
      </c>
      <c r="F14" s="392">
        <f>ROUND(E14*C14*D14*B14,2)</f>
        <v>0</v>
      </c>
    </row>
    <row r="15" spans="1:6" ht="15" customHeight="1" x14ac:dyDescent="0.3">
      <c r="A15" s="45" t="str">
        <f>A9</f>
        <v xml:space="preserve">Secretaria Ejecutiva </v>
      </c>
      <c r="B15" s="335">
        <f>'CRONOGRAMA PERSONAL'!I67</f>
        <v>1</v>
      </c>
      <c r="C15" s="339">
        <f>'CRONOGRAMA PERSONAL'!H67</f>
        <v>0.5</v>
      </c>
      <c r="D15" s="337">
        <f>'CRONOGRAMA PERSONAL'!K67</f>
        <v>6</v>
      </c>
      <c r="E15" s="167">
        <f>'CRONOGRAMA PERSONAL'!L67</f>
        <v>0</v>
      </c>
      <c r="F15" s="392">
        <f t="shared" ref="F15:F16" si="1">ROUND(E15*C15*D15*B15,2)</f>
        <v>0</v>
      </c>
    </row>
    <row r="16" spans="1:6" ht="15" customHeight="1" x14ac:dyDescent="0.3">
      <c r="A16" s="46" t="str">
        <f>A11</f>
        <v xml:space="preserve">Chofer </v>
      </c>
      <c r="B16" s="335">
        <f>'CRONOGRAMA PERSONAL'!I68</f>
        <v>1</v>
      </c>
      <c r="C16" s="339">
        <f>'CRONOGRAMA PERSONAL'!H68</f>
        <v>0.5</v>
      </c>
      <c r="D16" s="337">
        <f>'CRONOGRAMA PERSONAL'!K68</f>
        <v>6</v>
      </c>
      <c r="E16" s="167">
        <f>'CRONOGRAMA PERSONAL'!L68</f>
        <v>0</v>
      </c>
      <c r="F16" s="392">
        <f t="shared" si="1"/>
        <v>0</v>
      </c>
    </row>
    <row r="17" spans="1:11" ht="6" customHeight="1" thickBot="1" x14ac:dyDescent="0.35">
      <c r="A17" s="120"/>
      <c r="B17" s="343"/>
      <c r="C17" s="344"/>
      <c r="D17" s="345"/>
      <c r="E17" s="121"/>
      <c r="F17" s="396"/>
    </row>
    <row r="18" spans="1:11" ht="15" customHeight="1" x14ac:dyDescent="0.3">
      <c r="A18" s="334" t="str">
        <f>'CRONOGRAMA PERSONAL'!B69</f>
        <v>C. INFORME FINAL - RECEPCIÓN DEFINITIVA FISCALIZACIÓN</v>
      </c>
      <c r="B18" s="346"/>
      <c r="C18" s="346"/>
      <c r="D18" s="346"/>
      <c r="E18" s="397"/>
      <c r="F18" s="398"/>
    </row>
    <row r="19" spans="1:11" ht="15" customHeight="1" x14ac:dyDescent="0.3">
      <c r="A19" s="46" t="str" cm="1">
        <f t="array" ref="A19:A20">'CRONOGRAMA PERSONAL'!B74:B75</f>
        <v>Contador</v>
      </c>
      <c r="B19" s="335">
        <f>'CRONOGRAMA PERSONAL'!I74</f>
        <v>1</v>
      </c>
      <c r="C19" s="336">
        <f>'CRONOGRAMA PERSONAL'!H74</f>
        <v>0.5</v>
      </c>
      <c r="D19" s="337">
        <f>'CRONOGRAMA PERSONAL'!K74</f>
        <v>2</v>
      </c>
      <c r="E19" s="167">
        <f>'CRONOGRAMA PERSONAL'!L74</f>
        <v>0</v>
      </c>
      <c r="F19" s="233">
        <f t="shared" ref="F19:F20" si="2">ROUND(E19*C19*D19*B19,2)</f>
        <v>0</v>
      </c>
    </row>
    <row r="20" spans="1:11" ht="15" customHeight="1" thickBot="1" x14ac:dyDescent="0.35">
      <c r="A20" s="206" t="str">
        <v xml:space="preserve">Secretaria Ejecutiva </v>
      </c>
      <c r="B20" s="347">
        <f>'CRONOGRAMA PERSONAL'!I75</f>
        <v>1</v>
      </c>
      <c r="C20" s="348">
        <f>'CRONOGRAMA PERSONAL'!H75</f>
        <v>1</v>
      </c>
      <c r="D20" s="349">
        <f>'CRONOGRAMA PERSONAL'!K75</f>
        <v>2</v>
      </c>
      <c r="E20" s="350">
        <f>'CRONOGRAMA PERSONAL'!L75</f>
        <v>0</v>
      </c>
      <c r="F20" s="399">
        <f t="shared" si="2"/>
        <v>0</v>
      </c>
    </row>
    <row r="21" spans="1:11" ht="15" customHeight="1" thickBot="1" x14ac:dyDescent="0.35">
      <c r="A21" s="516" t="s">
        <v>6</v>
      </c>
      <c r="B21" s="517"/>
      <c r="C21" s="517"/>
      <c r="D21" s="518"/>
      <c r="E21" s="400">
        <f>SUM(E7:E20)</f>
        <v>0</v>
      </c>
      <c r="F21" s="391">
        <f>SUM(F7:F20)</f>
        <v>0</v>
      </c>
      <c r="H21" s="26"/>
    </row>
    <row r="22" spans="1:11" ht="15" customHeight="1" x14ac:dyDescent="0.3"/>
    <row r="23" spans="1:11" ht="25.95" customHeight="1" x14ac:dyDescent="0.3">
      <c r="A23" s="505" t="s">
        <v>278</v>
      </c>
      <c r="B23" s="505"/>
      <c r="C23" s="505"/>
      <c r="D23" s="505"/>
      <c r="E23" s="505"/>
      <c r="F23" s="505"/>
    </row>
    <row r="24" spans="1:11" ht="15" customHeight="1" x14ac:dyDescent="0.3"/>
    <row r="25" spans="1:11" ht="15" customHeight="1" x14ac:dyDescent="0.3">
      <c r="E25" s="26"/>
    </row>
    <row r="26" spans="1:11" ht="15" customHeight="1" x14ac:dyDescent="0.3"/>
    <row r="27" spans="1:11" ht="15" customHeight="1" x14ac:dyDescent="0.3"/>
    <row r="28" spans="1:11" ht="15" customHeight="1" x14ac:dyDescent="0.3">
      <c r="B28" s="25"/>
      <c r="C28" s="25"/>
      <c r="D28" s="25"/>
      <c r="E28" s="495"/>
      <c r="F28" s="495"/>
    </row>
    <row r="29" spans="1:11" ht="15" customHeight="1" x14ac:dyDescent="0.3">
      <c r="E29" s="495"/>
      <c r="F29" s="495"/>
    </row>
    <row r="30" spans="1:11" ht="15" customHeight="1" x14ac:dyDescent="0.3"/>
    <row r="31" spans="1:11" ht="15" customHeight="1" x14ac:dyDescent="0.3">
      <c r="E31" s="499"/>
      <c r="F31" s="499"/>
      <c r="K31" s="26"/>
    </row>
    <row r="32" spans="1:11" ht="15" customHeight="1" x14ac:dyDescent="0.3"/>
    <row r="33" ht="15" customHeight="1" x14ac:dyDescent="0.3"/>
  </sheetData>
  <mergeCells count="12">
    <mergeCell ref="A2:F2"/>
    <mergeCell ref="E31:F31"/>
    <mergeCell ref="A4:F4"/>
    <mergeCell ref="E5:F5"/>
    <mergeCell ref="E29:F29"/>
    <mergeCell ref="A5:A6"/>
    <mergeCell ref="B5:B6"/>
    <mergeCell ref="D5:D6"/>
    <mergeCell ref="E28:F28"/>
    <mergeCell ref="C5:C6"/>
    <mergeCell ref="A21:D21"/>
    <mergeCell ref="A23:F23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scale="8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T83"/>
  <sheetViews>
    <sheetView view="pageBreakPreview" topLeftCell="A2" zoomScaleSheetLayoutView="100" workbookViewId="0">
      <pane xSplit="3" ySplit="5" topLeftCell="D52" activePane="bottomRight" state="frozen"/>
      <selection activeCell="A2" sqref="A2"/>
      <selection pane="topRight" activeCell="D2" sqref="D2"/>
      <selection pane="bottomLeft" activeCell="A7" sqref="A7"/>
      <selection pane="bottomRight" activeCell="B4" sqref="B4:P4"/>
    </sheetView>
  </sheetViews>
  <sheetFormatPr baseColWidth="10" defaultRowHeight="14.4" x14ac:dyDescent="0.3"/>
  <cols>
    <col min="1" max="1" width="11.109375" customWidth="1"/>
    <col min="2" max="2" width="50.88671875" customWidth="1"/>
    <col min="3" max="3" width="12" style="133" customWidth="1"/>
    <col min="4" max="4" width="10.44140625" style="138" customWidth="1"/>
    <col min="5" max="5" width="13.6640625" style="143" customWidth="1"/>
    <col min="6" max="6" width="10.44140625" style="139" customWidth="1"/>
    <col min="7" max="7" width="12.109375" customWidth="1"/>
    <col min="9" max="9" width="13" customWidth="1"/>
    <col min="10" max="11" width="10.6640625" customWidth="1"/>
    <col min="12" max="12" width="12.33203125" customWidth="1"/>
    <col min="13" max="13" width="11.44140625" customWidth="1"/>
    <col min="15" max="15" width="17.6640625" customWidth="1"/>
    <col min="16" max="16" width="14.88671875" customWidth="1"/>
    <col min="17" max="17" width="10.44140625" customWidth="1"/>
    <col min="19" max="19" width="6.44140625" customWidth="1"/>
  </cols>
  <sheetData>
    <row r="1" spans="1:20" ht="13.5" customHeight="1" x14ac:dyDescent="0.3">
      <c r="A1" s="2"/>
      <c r="B1" s="20"/>
      <c r="C1" s="130"/>
      <c r="D1" s="135"/>
      <c r="E1" s="140"/>
      <c r="F1" s="135"/>
      <c r="G1" s="20"/>
      <c r="H1" s="20"/>
      <c r="I1" s="20"/>
      <c r="J1" s="20"/>
      <c r="K1" s="20"/>
      <c r="L1" s="20"/>
      <c r="M1" s="20"/>
      <c r="N1" s="20"/>
      <c r="O1" s="20"/>
      <c r="P1" s="20"/>
    </row>
    <row r="2" spans="1:20" ht="39" customHeight="1" x14ac:dyDescent="0.3">
      <c r="A2" s="2"/>
      <c r="B2" s="490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0"/>
      <c r="P2" s="490"/>
    </row>
    <row r="3" spans="1:20" ht="10.5" customHeight="1" thickBot="1" x14ac:dyDescent="0.35">
      <c r="A3" s="2"/>
      <c r="B3" s="38"/>
      <c r="C3" s="131"/>
      <c r="D3" s="136"/>
      <c r="E3" s="134"/>
      <c r="F3" s="136"/>
      <c r="G3" s="38"/>
      <c r="H3" s="38"/>
      <c r="I3" s="38"/>
      <c r="J3" s="38"/>
      <c r="K3" s="38"/>
      <c r="L3" s="441" t="s">
        <v>68</v>
      </c>
      <c r="M3" s="51">
        <v>0</v>
      </c>
      <c r="N3" s="38"/>
      <c r="O3" s="38"/>
      <c r="P3" s="38"/>
    </row>
    <row r="4" spans="1:20" ht="22.5" customHeight="1" thickBot="1" x14ac:dyDescent="0.35">
      <c r="A4" s="2"/>
      <c r="B4" s="491" t="s">
        <v>75</v>
      </c>
      <c r="C4" s="492"/>
      <c r="D4" s="492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3"/>
    </row>
    <row r="5" spans="1:20" ht="38.4" customHeight="1" x14ac:dyDescent="0.3">
      <c r="A5" s="2"/>
      <c r="B5" s="510" t="s">
        <v>7</v>
      </c>
      <c r="C5" s="314" t="s">
        <v>77</v>
      </c>
      <c r="D5" s="520" t="s">
        <v>8</v>
      </c>
      <c r="E5" s="316" t="s">
        <v>29</v>
      </c>
      <c r="F5" s="315" t="s">
        <v>78</v>
      </c>
      <c r="G5" s="317" t="s">
        <v>79</v>
      </c>
      <c r="H5" s="317" t="s">
        <v>69</v>
      </c>
      <c r="I5" s="317" t="s">
        <v>26</v>
      </c>
      <c r="J5" s="317" t="s">
        <v>70</v>
      </c>
      <c r="K5" s="317" t="s">
        <v>71</v>
      </c>
      <c r="L5" s="317" t="s">
        <v>73</v>
      </c>
      <c r="M5" s="317" t="s">
        <v>74</v>
      </c>
      <c r="N5" s="317" t="s">
        <v>72</v>
      </c>
      <c r="O5" s="317" t="s">
        <v>190</v>
      </c>
      <c r="P5" s="522" t="s">
        <v>9</v>
      </c>
      <c r="Q5" s="144" t="s">
        <v>275</v>
      </c>
      <c r="R5" s="144" t="s">
        <v>209</v>
      </c>
      <c r="T5" s="118"/>
    </row>
    <row r="6" spans="1:20" ht="15" thickBot="1" x14ac:dyDescent="0.35">
      <c r="A6" s="2"/>
      <c r="B6" s="511"/>
      <c r="C6" s="318" t="s">
        <v>76</v>
      </c>
      <c r="D6" s="521"/>
      <c r="E6" s="320" t="s">
        <v>27</v>
      </c>
      <c r="F6" s="319" t="s">
        <v>28</v>
      </c>
      <c r="G6" s="321">
        <v>9.4500000000000001E-2</v>
      </c>
      <c r="H6" s="322">
        <v>0.1115</v>
      </c>
      <c r="I6" s="322">
        <v>8.3299999999999999E-2</v>
      </c>
      <c r="J6" s="322">
        <v>5.0000000000000001E-3</v>
      </c>
      <c r="K6" s="322">
        <v>5.0000000000000001E-3</v>
      </c>
      <c r="L6" s="322">
        <v>8.3299999999999999E-2</v>
      </c>
      <c r="M6" s="322" t="s">
        <v>106</v>
      </c>
      <c r="N6" s="322">
        <v>4.1700000000000001E-2</v>
      </c>
      <c r="O6" s="323" t="s">
        <v>191</v>
      </c>
      <c r="P6" s="523"/>
      <c r="R6" s="116"/>
    </row>
    <row r="7" spans="1:20" s="1" customFormat="1" ht="18.600000000000001" customHeight="1" thickBot="1" x14ac:dyDescent="0.35">
      <c r="A7" s="2"/>
      <c r="B7" s="291" t="str">
        <f>'CRONOGRAMA PERSONAL'!B5</f>
        <v>A.1 PERSONAL TÉCNICO PRINCIPAL</v>
      </c>
      <c r="C7" s="292"/>
      <c r="D7" s="293"/>
      <c r="E7" s="294"/>
      <c r="F7" s="293"/>
      <c r="G7" s="295"/>
      <c r="H7" s="295"/>
      <c r="I7" s="295"/>
      <c r="J7" s="295"/>
      <c r="K7" s="295"/>
      <c r="L7" s="295"/>
      <c r="M7" s="295"/>
      <c r="N7" s="295"/>
      <c r="O7" s="295"/>
      <c r="P7" s="296"/>
      <c r="Q7" s="115"/>
      <c r="R7" s="159" t="e">
        <f>AVERAGE(R9:R72)</f>
        <v>#DIV/0!</v>
      </c>
    </row>
    <row r="8" spans="1:20" s="1" customFormat="1" ht="18.75" customHeight="1" thickBot="1" x14ac:dyDescent="0.35">
      <c r="A8" s="2"/>
      <c r="B8" s="307" t="str">
        <f>'CRONOGRAMA PERSONAL'!B6</f>
        <v>A.1.1 Dirección</v>
      </c>
      <c r="C8" s="308"/>
      <c r="D8" s="309"/>
      <c r="E8" s="310"/>
      <c r="F8" s="309"/>
      <c r="G8" s="311"/>
      <c r="H8" s="311"/>
      <c r="I8" s="311"/>
      <c r="J8" s="311"/>
      <c r="K8" s="311"/>
      <c r="L8" s="311"/>
      <c r="M8" s="311"/>
      <c r="N8" s="311"/>
      <c r="O8" s="312"/>
      <c r="P8" s="313"/>
      <c r="Q8" s="117"/>
      <c r="R8" s="119"/>
    </row>
    <row r="9" spans="1:20" s="1" customFormat="1" ht="18.75" customHeight="1" thickBot="1" x14ac:dyDescent="0.35">
      <c r="A9" s="2"/>
      <c r="B9" s="324" t="str">
        <f>'CRONOGRAMA PERSONAL'!B7</f>
        <v>Director de Fiscalización</v>
      </c>
      <c r="C9" s="304">
        <f>'REMUNERACIONES PERSONAL TEC'!E9</f>
        <v>0</v>
      </c>
      <c r="D9" s="305">
        <f>'REMUNERACIONES PERSONAL TEC'!B9</f>
        <v>1</v>
      </c>
      <c r="E9" s="306">
        <f>'REMUNERACIONES PERSONAL TEC'!C9</f>
        <v>1</v>
      </c>
      <c r="F9" s="305">
        <f>'REMUNERACIONES PERSONAL TEC'!D9</f>
        <v>31</v>
      </c>
      <c r="G9" s="304">
        <f>ROUND(C9*0.0945,2)</f>
        <v>0</v>
      </c>
      <c r="H9" s="304">
        <f>ROUND(C9*0.1115,2)</f>
        <v>0</v>
      </c>
      <c r="I9" s="304">
        <f>ROUND(C9/12,2)</f>
        <v>0</v>
      </c>
      <c r="J9" s="304">
        <f>ROUND(C9*0.005,2)</f>
        <v>0</v>
      </c>
      <c r="K9" s="304">
        <f>ROUND(C9*0.005,2)</f>
        <v>0</v>
      </c>
      <c r="L9" s="304">
        <f>ROUND(C9/12,2)</f>
        <v>0</v>
      </c>
      <c r="M9" s="304">
        <f>ROUND($M$3/12,2)</f>
        <v>0</v>
      </c>
      <c r="N9" s="304">
        <f>ROUND(C9/24,2)</f>
        <v>0</v>
      </c>
      <c r="O9" s="304">
        <f>SUM(H9:N9)</f>
        <v>0</v>
      </c>
      <c r="P9" s="325">
        <f>ROUND(O9*F9*D9*E9,2)</f>
        <v>0</v>
      </c>
      <c r="Q9" s="22">
        <f>C9+O9</f>
        <v>0</v>
      </c>
      <c r="R9" s="115" t="e">
        <f>O9/C9</f>
        <v>#DIV/0!</v>
      </c>
    </row>
    <row r="10" spans="1:20" s="1" customFormat="1" ht="18.75" customHeight="1" thickBot="1" x14ac:dyDescent="0.35">
      <c r="A10" s="2"/>
      <c r="B10" s="297" t="str">
        <f>'CRONOGRAMA PERSONAL'!B8</f>
        <v>A.1.2 Subdirección técnica</v>
      </c>
      <c r="C10" s="298"/>
      <c r="D10" s="299"/>
      <c r="E10" s="300"/>
      <c r="F10" s="299"/>
      <c r="G10" s="301"/>
      <c r="H10" s="301"/>
      <c r="I10" s="301"/>
      <c r="J10" s="301"/>
      <c r="K10" s="301"/>
      <c r="L10" s="301"/>
      <c r="M10" s="301"/>
      <c r="N10" s="301"/>
      <c r="O10" s="302"/>
      <c r="P10" s="303"/>
      <c r="Q10" s="117"/>
      <c r="R10" s="119"/>
    </row>
    <row r="11" spans="1:20" s="1" customFormat="1" ht="18.75" customHeight="1" x14ac:dyDescent="0.3">
      <c r="A11" s="2"/>
      <c r="B11" s="326" t="str">
        <f>'CRONOGRAMA PERSONAL'!B9</f>
        <v>Jefe de Fiscalización Obra Civil</v>
      </c>
      <c r="C11" s="288">
        <f>'REMUNERACIONES PERSONAL TEC'!E11</f>
        <v>0</v>
      </c>
      <c r="D11" s="289">
        <f>'REMUNERACIONES PERSONAL TEC'!B11</f>
        <v>1</v>
      </c>
      <c r="E11" s="290">
        <f>'REMUNERACIONES PERSONAL TEC'!C11</f>
        <v>1</v>
      </c>
      <c r="F11" s="289">
        <f>'REMUNERACIONES PERSONAL TEC'!D11</f>
        <v>31</v>
      </c>
      <c r="G11" s="288">
        <f t="shared" ref="G11:G71" si="0">ROUND(C11*0.0945,2)</f>
        <v>0</v>
      </c>
      <c r="H11" s="288">
        <f t="shared" ref="H11:H72" si="1">ROUND(C11*0.1115,2)</f>
        <v>0</v>
      </c>
      <c r="I11" s="288">
        <f t="shared" ref="I11:I72" si="2">ROUND(C11/12,2)</f>
        <v>0</v>
      </c>
      <c r="J11" s="288">
        <f t="shared" ref="J11:J72" si="3">ROUND(C11*0.005,2)</f>
        <v>0</v>
      </c>
      <c r="K11" s="288">
        <f t="shared" ref="K11:K72" si="4">ROUND(C11*0.005,2)</f>
        <v>0</v>
      </c>
      <c r="L11" s="288">
        <f t="shared" ref="L11:L72" si="5">ROUND(C11/12,2)</f>
        <v>0</v>
      </c>
      <c r="M11" s="288">
        <f t="shared" ref="M11:M72" si="6">ROUND($M$3/12,2)</f>
        <v>0</v>
      </c>
      <c r="N11" s="288">
        <f t="shared" ref="N11:N72" si="7">ROUND(C11/24,2)</f>
        <v>0</v>
      </c>
      <c r="O11" s="288">
        <f t="shared" ref="O11:O71" si="8">SUM(H11:N11)</f>
        <v>0</v>
      </c>
      <c r="P11" s="327">
        <f t="shared" ref="P11:P72" si="9">ROUND(O11*F11*D11*E11,2)</f>
        <v>0</v>
      </c>
      <c r="Q11" s="22">
        <f t="shared" ref="Q11:Q72" si="10">C11+O11</f>
        <v>0</v>
      </c>
      <c r="R11" s="115" t="e">
        <f t="shared" ref="R11:R72" si="11">O11/C11</f>
        <v>#DIV/0!</v>
      </c>
    </row>
    <row r="12" spans="1:20" s="1" customFormat="1" ht="18.75" customHeight="1" thickBot="1" x14ac:dyDescent="0.35">
      <c r="A12" s="2"/>
      <c r="B12" s="328" t="str">
        <f>'CRONOGRAMA PERSONAL'!B10</f>
        <v>Jefe de Fiscalización Electromecánico</v>
      </c>
      <c r="C12" s="280">
        <f>'REMUNERACIONES PERSONAL TEC'!E12</f>
        <v>0</v>
      </c>
      <c r="D12" s="281">
        <f>'REMUNERACIONES PERSONAL TEC'!B12</f>
        <v>1</v>
      </c>
      <c r="E12" s="282">
        <f>'REMUNERACIONES PERSONAL TEC'!C12</f>
        <v>1</v>
      </c>
      <c r="F12" s="281">
        <f>'REMUNERACIONES PERSONAL TEC'!D12</f>
        <v>31</v>
      </c>
      <c r="G12" s="280">
        <f t="shared" si="0"/>
        <v>0</v>
      </c>
      <c r="H12" s="280">
        <f t="shared" si="1"/>
        <v>0</v>
      </c>
      <c r="I12" s="280">
        <f t="shared" si="2"/>
        <v>0</v>
      </c>
      <c r="J12" s="280">
        <f t="shared" si="3"/>
        <v>0</v>
      </c>
      <c r="K12" s="280">
        <f t="shared" si="4"/>
        <v>0</v>
      </c>
      <c r="L12" s="280">
        <f t="shared" si="5"/>
        <v>0</v>
      </c>
      <c r="M12" s="280">
        <f t="shared" si="6"/>
        <v>0</v>
      </c>
      <c r="N12" s="280">
        <f t="shared" si="7"/>
        <v>0</v>
      </c>
      <c r="O12" s="280">
        <f t="shared" si="8"/>
        <v>0</v>
      </c>
      <c r="P12" s="329">
        <f t="shared" si="9"/>
        <v>0</v>
      </c>
      <c r="Q12" s="22">
        <f t="shared" si="10"/>
        <v>0</v>
      </c>
      <c r="R12" s="115" t="e">
        <f t="shared" si="11"/>
        <v>#DIV/0!</v>
      </c>
    </row>
    <row r="13" spans="1:20" s="1" customFormat="1" ht="18.75" customHeight="1" thickBot="1" x14ac:dyDescent="0.35">
      <c r="A13" s="2"/>
      <c r="B13" s="297" t="str">
        <f>'CRONOGRAMA PERSONAL'!B11</f>
        <v>A.1.3 Especialistas Revisión y aprobación de Diseños</v>
      </c>
      <c r="C13" s="298"/>
      <c r="D13" s="299"/>
      <c r="E13" s="300"/>
      <c r="F13" s="299"/>
      <c r="G13" s="301"/>
      <c r="H13" s="301"/>
      <c r="I13" s="301"/>
      <c r="J13" s="301"/>
      <c r="K13" s="301"/>
      <c r="L13" s="301"/>
      <c r="M13" s="301"/>
      <c r="N13" s="301"/>
      <c r="O13" s="302"/>
      <c r="P13" s="303"/>
      <c r="Q13" s="117"/>
      <c r="R13" s="119"/>
    </row>
    <row r="14" spans="1:20" ht="18.75" customHeight="1" x14ac:dyDescent="0.3">
      <c r="A14" s="2"/>
      <c r="B14" s="326" t="str">
        <f>'CRONOGRAMA PERSONAL'!B12</f>
        <v>Especialista senior Diseños e Ingeniería de Integración</v>
      </c>
      <c r="C14" s="288">
        <f>'REMUNERACIONES PERSONAL TEC'!E14</f>
        <v>0</v>
      </c>
      <c r="D14" s="289">
        <f>'REMUNERACIONES PERSONAL TEC'!B14</f>
        <v>1</v>
      </c>
      <c r="E14" s="290">
        <f>'REMUNERACIONES PERSONAL TEC'!C14</f>
        <v>1</v>
      </c>
      <c r="F14" s="289">
        <f>'REMUNERACIONES PERSONAL TEC'!D14</f>
        <v>7</v>
      </c>
      <c r="G14" s="288">
        <f t="shared" si="0"/>
        <v>0</v>
      </c>
      <c r="H14" s="288">
        <f t="shared" si="1"/>
        <v>0</v>
      </c>
      <c r="I14" s="288">
        <f t="shared" si="2"/>
        <v>0</v>
      </c>
      <c r="J14" s="288">
        <f t="shared" si="3"/>
        <v>0</v>
      </c>
      <c r="K14" s="288">
        <f t="shared" si="4"/>
        <v>0</v>
      </c>
      <c r="L14" s="288">
        <f t="shared" si="5"/>
        <v>0</v>
      </c>
      <c r="M14" s="288">
        <f t="shared" si="6"/>
        <v>0</v>
      </c>
      <c r="N14" s="288">
        <f t="shared" si="7"/>
        <v>0</v>
      </c>
      <c r="O14" s="288">
        <f t="shared" si="8"/>
        <v>0</v>
      </c>
      <c r="P14" s="327">
        <f t="shared" si="9"/>
        <v>0</v>
      </c>
      <c r="Q14" s="22">
        <f t="shared" si="10"/>
        <v>0</v>
      </c>
      <c r="R14" s="115" t="e">
        <f t="shared" si="11"/>
        <v>#DIV/0!</v>
      </c>
    </row>
    <row r="15" spans="1:20" ht="18.75" customHeight="1" x14ac:dyDescent="0.3">
      <c r="A15" s="2"/>
      <c r="B15" s="330" t="str">
        <f>'CRONOGRAMA PERSONAL'!B13</f>
        <v>Especialista senior Geología (Esp. Geotecnia)</v>
      </c>
      <c r="C15" s="273">
        <f>'REMUNERACIONES PERSONAL TEC'!E15</f>
        <v>0</v>
      </c>
      <c r="D15" s="331">
        <f>'REMUNERACIONES PERSONAL TEC'!B15</f>
        <v>1</v>
      </c>
      <c r="E15" s="332">
        <f>'REMUNERACIONES PERSONAL TEC'!C15</f>
        <v>1</v>
      </c>
      <c r="F15" s="331">
        <f>'REMUNERACIONES PERSONAL TEC'!D15</f>
        <v>6</v>
      </c>
      <c r="G15" s="273">
        <f t="shared" si="0"/>
        <v>0</v>
      </c>
      <c r="H15" s="273">
        <f t="shared" si="1"/>
        <v>0</v>
      </c>
      <c r="I15" s="273">
        <f t="shared" si="2"/>
        <v>0</v>
      </c>
      <c r="J15" s="273">
        <f t="shared" si="3"/>
        <v>0</v>
      </c>
      <c r="K15" s="273">
        <f t="shared" si="4"/>
        <v>0</v>
      </c>
      <c r="L15" s="273">
        <f t="shared" si="5"/>
        <v>0</v>
      </c>
      <c r="M15" s="273">
        <f t="shared" si="6"/>
        <v>0</v>
      </c>
      <c r="N15" s="273">
        <f t="shared" si="7"/>
        <v>0</v>
      </c>
      <c r="O15" s="273">
        <f t="shared" si="8"/>
        <v>0</v>
      </c>
      <c r="P15" s="274">
        <f t="shared" si="9"/>
        <v>0</v>
      </c>
      <c r="Q15" s="22">
        <f t="shared" si="10"/>
        <v>0</v>
      </c>
      <c r="R15" s="115" t="e">
        <f t="shared" si="11"/>
        <v>#DIV/0!</v>
      </c>
    </row>
    <row r="16" spans="1:20" ht="18.75" customHeight="1" x14ac:dyDescent="0.3">
      <c r="A16" s="2"/>
      <c r="B16" s="330" t="str">
        <f>'CRONOGRAMA PERSONAL'!B14</f>
        <v>Especialista senior Diseño Estructural y Hormigones</v>
      </c>
      <c r="C16" s="273">
        <f>'REMUNERACIONES PERSONAL TEC'!E16</f>
        <v>0</v>
      </c>
      <c r="D16" s="331">
        <f>'REMUNERACIONES PERSONAL TEC'!B16</f>
        <v>1</v>
      </c>
      <c r="E16" s="332">
        <f>'REMUNERACIONES PERSONAL TEC'!C16</f>
        <v>1</v>
      </c>
      <c r="F16" s="331">
        <f>'REMUNERACIONES PERSONAL TEC'!D16</f>
        <v>6</v>
      </c>
      <c r="G16" s="273">
        <f t="shared" si="0"/>
        <v>0</v>
      </c>
      <c r="H16" s="273">
        <f t="shared" si="1"/>
        <v>0</v>
      </c>
      <c r="I16" s="273">
        <f t="shared" si="2"/>
        <v>0</v>
      </c>
      <c r="J16" s="273">
        <f t="shared" si="3"/>
        <v>0</v>
      </c>
      <c r="K16" s="273">
        <f t="shared" si="4"/>
        <v>0</v>
      </c>
      <c r="L16" s="273">
        <f t="shared" si="5"/>
        <v>0</v>
      </c>
      <c r="M16" s="273">
        <f t="shared" si="6"/>
        <v>0</v>
      </c>
      <c r="N16" s="273">
        <f t="shared" si="7"/>
        <v>0</v>
      </c>
      <c r="O16" s="273">
        <f t="shared" si="8"/>
        <v>0</v>
      </c>
      <c r="P16" s="274">
        <f t="shared" si="9"/>
        <v>0</v>
      </c>
      <c r="Q16" s="22">
        <f t="shared" si="10"/>
        <v>0</v>
      </c>
      <c r="R16" s="115" t="e">
        <f t="shared" si="11"/>
        <v>#DIV/0!</v>
      </c>
    </row>
    <row r="17" spans="1:18" ht="18.75" customHeight="1" x14ac:dyDescent="0.3">
      <c r="A17" s="2"/>
      <c r="B17" s="330" t="str">
        <f>'CRONOGRAMA PERSONAL'!B15</f>
        <v>Especialista senior Diseño de Obras Hidráulicas (Hidroeléctricas)</v>
      </c>
      <c r="C17" s="273">
        <f>'REMUNERACIONES PERSONAL TEC'!E17</f>
        <v>0</v>
      </c>
      <c r="D17" s="331">
        <f>'REMUNERACIONES PERSONAL TEC'!B17</f>
        <v>1</v>
      </c>
      <c r="E17" s="332">
        <f>'REMUNERACIONES PERSONAL TEC'!C17</f>
        <v>1</v>
      </c>
      <c r="F17" s="331">
        <f>'REMUNERACIONES PERSONAL TEC'!D17</f>
        <v>6</v>
      </c>
      <c r="G17" s="273">
        <f t="shared" si="0"/>
        <v>0</v>
      </c>
      <c r="H17" s="273">
        <f t="shared" si="1"/>
        <v>0</v>
      </c>
      <c r="I17" s="273">
        <f t="shared" si="2"/>
        <v>0</v>
      </c>
      <c r="J17" s="273">
        <f t="shared" si="3"/>
        <v>0</v>
      </c>
      <c r="K17" s="273">
        <f t="shared" si="4"/>
        <v>0</v>
      </c>
      <c r="L17" s="273">
        <f t="shared" si="5"/>
        <v>0</v>
      </c>
      <c r="M17" s="273">
        <f t="shared" si="6"/>
        <v>0</v>
      </c>
      <c r="N17" s="273">
        <f t="shared" si="7"/>
        <v>0</v>
      </c>
      <c r="O17" s="273">
        <f t="shared" si="8"/>
        <v>0</v>
      </c>
      <c r="P17" s="274">
        <f t="shared" si="9"/>
        <v>0</v>
      </c>
      <c r="Q17" s="22">
        <f t="shared" si="10"/>
        <v>0</v>
      </c>
      <c r="R17" s="115" t="e">
        <f t="shared" si="11"/>
        <v>#DIV/0!</v>
      </c>
    </row>
    <row r="18" spans="1:18" ht="18.75" customHeight="1" x14ac:dyDescent="0.3">
      <c r="A18" s="2"/>
      <c r="B18" s="330" t="str">
        <f>'CRONOGRAMA PERSONAL'!B16</f>
        <v>Especialista senior Diseño Vial</v>
      </c>
      <c r="C18" s="273">
        <f>'REMUNERACIONES PERSONAL TEC'!E18</f>
        <v>0</v>
      </c>
      <c r="D18" s="331">
        <f>'REMUNERACIONES PERSONAL TEC'!B18</f>
        <v>1</v>
      </c>
      <c r="E18" s="332">
        <f>'REMUNERACIONES PERSONAL TEC'!C18</f>
        <v>1</v>
      </c>
      <c r="F18" s="331">
        <f>'REMUNERACIONES PERSONAL TEC'!D18</f>
        <v>6</v>
      </c>
      <c r="G18" s="273">
        <f t="shared" si="0"/>
        <v>0</v>
      </c>
      <c r="H18" s="273">
        <f t="shared" si="1"/>
        <v>0</v>
      </c>
      <c r="I18" s="273">
        <f t="shared" si="2"/>
        <v>0</v>
      </c>
      <c r="J18" s="273">
        <f t="shared" si="3"/>
        <v>0</v>
      </c>
      <c r="K18" s="273">
        <f t="shared" si="4"/>
        <v>0</v>
      </c>
      <c r="L18" s="273">
        <f t="shared" si="5"/>
        <v>0</v>
      </c>
      <c r="M18" s="273">
        <f t="shared" si="6"/>
        <v>0</v>
      </c>
      <c r="N18" s="273">
        <f t="shared" si="7"/>
        <v>0</v>
      </c>
      <c r="O18" s="273">
        <f t="shared" si="8"/>
        <v>0</v>
      </c>
      <c r="P18" s="274">
        <f t="shared" si="9"/>
        <v>0</v>
      </c>
      <c r="Q18" s="22">
        <f t="shared" si="10"/>
        <v>0</v>
      </c>
      <c r="R18" s="115" t="e">
        <f t="shared" si="11"/>
        <v>#DIV/0!</v>
      </c>
    </row>
    <row r="19" spans="1:18" ht="18.75" customHeight="1" x14ac:dyDescent="0.3">
      <c r="A19" s="2"/>
      <c r="B19" s="330" t="str">
        <f>'CRONOGRAMA PERSONAL'!B17</f>
        <v>Especialista senior Planificación, Programación y Costos</v>
      </c>
      <c r="C19" s="273">
        <f>'REMUNERACIONES PERSONAL TEC'!E19</f>
        <v>0</v>
      </c>
      <c r="D19" s="331">
        <f>'REMUNERACIONES PERSONAL TEC'!B19</f>
        <v>1</v>
      </c>
      <c r="E19" s="332">
        <f>'REMUNERACIONES PERSONAL TEC'!C19</f>
        <v>1</v>
      </c>
      <c r="F19" s="331">
        <f>'REMUNERACIONES PERSONAL TEC'!D19</f>
        <v>6</v>
      </c>
      <c r="G19" s="273">
        <f t="shared" si="0"/>
        <v>0</v>
      </c>
      <c r="H19" s="273">
        <f t="shared" si="1"/>
        <v>0</v>
      </c>
      <c r="I19" s="273">
        <f t="shared" si="2"/>
        <v>0</v>
      </c>
      <c r="J19" s="273">
        <f t="shared" si="3"/>
        <v>0</v>
      </c>
      <c r="K19" s="273">
        <f t="shared" si="4"/>
        <v>0</v>
      </c>
      <c r="L19" s="273">
        <f t="shared" si="5"/>
        <v>0</v>
      </c>
      <c r="M19" s="273">
        <f t="shared" si="6"/>
        <v>0</v>
      </c>
      <c r="N19" s="273">
        <f t="shared" si="7"/>
        <v>0</v>
      </c>
      <c r="O19" s="273">
        <f t="shared" si="8"/>
        <v>0</v>
      </c>
      <c r="P19" s="274">
        <f t="shared" si="9"/>
        <v>0</v>
      </c>
      <c r="Q19" s="22">
        <f t="shared" si="10"/>
        <v>0</v>
      </c>
      <c r="R19" s="115" t="e">
        <f t="shared" si="11"/>
        <v>#DIV/0!</v>
      </c>
    </row>
    <row r="20" spans="1:18" ht="18.75" customHeight="1" x14ac:dyDescent="0.3">
      <c r="A20" s="2"/>
      <c r="B20" s="330" t="str">
        <f>'CRONOGRAMA PERSONAL'!B18</f>
        <v>Especialista senior Mecánico</v>
      </c>
      <c r="C20" s="273">
        <f>'REMUNERACIONES PERSONAL TEC'!E20</f>
        <v>0</v>
      </c>
      <c r="D20" s="331">
        <f>'REMUNERACIONES PERSONAL TEC'!B20</f>
        <v>1</v>
      </c>
      <c r="E20" s="332">
        <f>'REMUNERACIONES PERSONAL TEC'!C20</f>
        <v>1</v>
      </c>
      <c r="F20" s="331">
        <f>'REMUNERACIONES PERSONAL TEC'!D20</f>
        <v>6</v>
      </c>
      <c r="G20" s="273">
        <f t="shared" si="0"/>
        <v>0</v>
      </c>
      <c r="H20" s="273">
        <f t="shared" si="1"/>
        <v>0</v>
      </c>
      <c r="I20" s="273">
        <f t="shared" si="2"/>
        <v>0</v>
      </c>
      <c r="J20" s="273">
        <f t="shared" si="3"/>
        <v>0</v>
      </c>
      <c r="K20" s="273">
        <f t="shared" si="4"/>
        <v>0</v>
      </c>
      <c r="L20" s="273">
        <f t="shared" si="5"/>
        <v>0</v>
      </c>
      <c r="M20" s="273">
        <f t="shared" si="6"/>
        <v>0</v>
      </c>
      <c r="N20" s="273">
        <f t="shared" si="7"/>
        <v>0</v>
      </c>
      <c r="O20" s="273">
        <f t="shared" si="8"/>
        <v>0</v>
      </c>
      <c r="P20" s="274">
        <f t="shared" si="9"/>
        <v>0</v>
      </c>
      <c r="Q20" s="22">
        <f t="shared" si="10"/>
        <v>0</v>
      </c>
      <c r="R20" s="115" t="e">
        <f t="shared" si="11"/>
        <v>#DIV/0!</v>
      </c>
    </row>
    <row r="21" spans="1:18" ht="18.75" customHeight="1" x14ac:dyDescent="0.3">
      <c r="A21" s="2"/>
      <c r="B21" s="330" t="str">
        <f>'CRONOGRAMA PERSONAL'!B19</f>
        <v>Especialista senior Eléctrico</v>
      </c>
      <c r="C21" s="273">
        <f>'REMUNERACIONES PERSONAL TEC'!E21</f>
        <v>0</v>
      </c>
      <c r="D21" s="331">
        <f>'REMUNERACIONES PERSONAL TEC'!B21</f>
        <v>1</v>
      </c>
      <c r="E21" s="332">
        <f>'REMUNERACIONES PERSONAL TEC'!C21</f>
        <v>1</v>
      </c>
      <c r="F21" s="331">
        <f>'REMUNERACIONES PERSONAL TEC'!D21</f>
        <v>6</v>
      </c>
      <c r="G21" s="273">
        <f t="shared" si="0"/>
        <v>0</v>
      </c>
      <c r="H21" s="273">
        <f t="shared" si="1"/>
        <v>0</v>
      </c>
      <c r="I21" s="273">
        <f t="shared" si="2"/>
        <v>0</v>
      </c>
      <c r="J21" s="273">
        <f t="shared" si="3"/>
        <v>0</v>
      </c>
      <c r="K21" s="273">
        <f t="shared" si="4"/>
        <v>0</v>
      </c>
      <c r="L21" s="273">
        <f t="shared" si="5"/>
        <v>0</v>
      </c>
      <c r="M21" s="273">
        <f t="shared" si="6"/>
        <v>0</v>
      </c>
      <c r="N21" s="273">
        <f t="shared" si="7"/>
        <v>0</v>
      </c>
      <c r="O21" s="273">
        <f t="shared" si="8"/>
        <v>0</v>
      </c>
      <c r="P21" s="274">
        <f t="shared" si="9"/>
        <v>0</v>
      </c>
      <c r="Q21" s="22">
        <f t="shared" si="10"/>
        <v>0</v>
      </c>
      <c r="R21" s="115" t="e">
        <f t="shared" si="11"/>
        <v>#DIV/0!</v>
      </c>
    </row>
    <row r="22" spans="1:18" ht="18.75" customHeight="1" thickBot="1" x14ac:dyDescent="0.35">
      <c r="A22" s="2"/>
      <c r="B22" s="328" t="str">
        <f>'CRONOGRAMA PERSONAL'!B20</f>
        <v>Especialista senior Electrónico</v>
      </c>
      <c r="C22" s="280">
        <f>'REMUNERACIONES PERSONAL TEC'!E22</f>
        <v>0</v>
      </c>
      <c r="D22" s="281">
        <f>'REMUNERACIONES PERSONAL TEC'!B22</f>
        <v>1</v>
      </c>
      <c r="E22" s="282">
        <f>'REMUNERACIONES PERSONAL TEC'!C22</f>
        <v>1</v>
      </c>
      <c r="F22" s="281">
        <f>'REMUNERACIONES PERSONAL TEC'!D22</f>
        <v>6</v>
      </c>
      <c r="G22" s="280">
        <f t="shared" si="0"/>
        <v>0</v>
      </c>
      <c r="H22" s="280">
        <f t="shared" si="1"/>
        <v>0</v>
      </c>
      <c r="I22" s="280">
        <f t="shared" si="2"/>
        <v>0</v>
      </c>
      <c r="J22" s="280">
        <f t="shared" si="3"/>
        <v>0</v>
      </c>
      <c r="K22" s="280">
        <f t="shared" si="4"/>
        <v>0</v>
      </c>
      <c r="L22" s="280">
        <f t="shared" si="5"/>
        <v>0</v>
      </c>
      <c r="M22" s="280">
        <f t="shared" si="6"/>
        <v>0</v>
      </c>
      <c r="N22" s="280">
        <f t="shared" si="7"/>
        <v>0</v>
      </c>
      <c r="O22" s="280">
        <f t="shared" si="8"/>
        <v>0</v>
      </c>
      <c r="P22" s="329">
        <f t="shared" si="9"/>
        <v>0</v>
      </c>
      <c r="Q22" s="22">
        <f t="shared" si="10"/>
        <v>0</v>
      </c>
      <c r="R22" s="115" t="e">
        <f t="shared" si="11"/>
        <v>#DIV/0!</v>
      </c>
    </row>
    <row r="23" spans="1:18" s="1" customFormat="1" ht="18.75" customHeight="1" thickBot="1" x14ac:dyDescent="0.35">
      <c r="A23" s="2"/>
      <c r="B23" s="297" t="str">
        <f>'CRONOGRAMA PERSONAL'!B21</f>
        <v xml:space="preserve">A.1.4 Especialistas Supervisión de Obra y Construcción </v>
      </c>
      <c r="C23" s="298"/>
      <c r="D23" s="299"/>
      <c r="E23" s="300"/>
      <c r="F23" s="299"/>
      <c r="G23" s="301"/>
      <c r="H23" s="301"/>
      <c r="I23" s="301"/>
      <c r="J23" s="301"/>
      <c r="K23" s="301"/>
      <c r="L23" s="301"/>
      <c r="M23" s="301"/>
      <c r="N23" s="301"/>
      <c r="O23" s="302"/>
      <c r="P23" s="303"/>
      <c r="Q23" s="117"/>
      <c r="R23" s="119"/>
    </row>
    <row r="24" spans="1:18" ht="18.75" customHeight="1" x14ac:dyDescent="0.3">
      <c r="A24" s="2"/>
      <c r="B24" s="326" t="str">
        <f>'CRONOGRAMA PERSONAL'!B22</f>
        <v>Especialista senior Hidráulico</v>
      </c>
      <c r="C24" s="288">
        <f>'REMUNERACIONES PERSONAL TEC'!E24</f>
        <v>0</v>
      </c>
      <c r="D24" s="289">
        <f>'REMUNERACIONES PERSONAL TEC'!B24</f>
        <v>1</v>
      </c>
      <c r="E24" s="290">
        <f>'REMUNERACIONES PERSONAL TEC'!C24</f>
        <v>1</v>
      </c>
      <c r="F24" s="289">
        <f>'REMUNERACIONES PERSONAL TEC'!D24</f>
        <v>25</v>
      </c>
      <c r="G24" s="288">
        <f t="shared" si="0"/>
        <v>0</v>
      </c>
      <c r="H24" s="288">
        <f t="shared" si="1"/>
        <v>0</v>
      </c>
      <c r="I24" s="288">
        <f t="shared" si="2"/>
        <v>0</v>
      </c>
      <c r="J24" s="288">
        <f t="shared" si="3"/>
        <v>0</v>
      </c>
      <c r="K24" s="288">
        <f t="shared" si="4"/>
        <v>0</v>
      </c>
      <c r="L24" s="288">
        <f t="shared" si="5"/>
        <v>0</v>
      </c>
      <c r="M24" s="288">
        <f t="shared" si="6"/>
        <v>0</v>
      </c>
      <c r="N24" s="288">
        <f t="shared" si="7"/>
        <v>0</v>
      </c>
      <c r="O24" s="288">
        <f t="shared" si="8"/>
        <v>0</v>
      </c>
      <c r="P24" s="327">
        <f t="shared" si="9"/>
        <v>0</v>
      </c>
      <c r="Q24" s="22">
        <f t="shared" si="10"/>
        <v>0</v>
      </c>
      <c r="R24" s="115" t="e">
        <f t="shared" si="11"/>
        <v>#DIV/0!</v>
      </c>
    </row>
    <row r="25" spans="1:18" ht="18.75" customHeight="1" x14ac:dyDescent="0.3">
      <c r="A25" s="2"/>
      <c r="B25" s="330" t="str">
        <f>'CRONOGRAMA PERSONAL'!B23</f>
        <v>Especialista senior Geólogo (Esp. Geotecnia)</v>
      </c>
      <c r="C25" s="273">
        <f>'REMUNERACIONES PERSONAL TEC'!E25</f>
        <v>0</v>
      </c>
      <c r="D25" s="331">
        <f>'REMUNERACIONES PERSONAL TEC'!B25</f>
        <v>1</v>
      </c>
      <c r="E25" s="332">
        <f>'REMUNERACIONES PERSONAL TEC'!C25</f>
        <v>1</v>
      </c>
      <c r="F25" s="331">
        <f>'REMUNERACIONES PERSONAL TEC'!D25</f>
        <v>20</v>
      </c>
      <c r="G25" s="273">
        <f t="shared" si="0"/>
        <v>0</v>
      </c>
      <c r="H25" s="273">
        <f t="shared" si="1"/>
        <v>0</v>
      </c>
      <c r="I25" s="273">
        <f t="shared" si="2"/>
        <v>0</v>
      </c>
      <c r="J25" s="273">
        <f t="shared" si="3"/>
        <v>0</v>
      </c>
      <c r="K25" s="273">
        <f t="shared" si="4"/>
        <v>0</v>
      </c>
      <c r="L25" s="273">
        <f t="shared" si="5"/>
        <v>0</v>
      </c>
      <c r="M25" s="273">
        <f t="shared" si="6"/>
        <v>0</v>
      </c>
      <c r="N25" s="273">
        <f t="shared" si="7"/>
        <v>0</v>
      </c>
      <c r="O25" s="273">
        <f t="shared" si="8"/>
        <v>0</v>
      </c>
      <c r="P25" s="274">
        <f t="shared" si="9"/>
        <v>0</v>
      </c>
      <c r="Q25" s="22">
        <f t="shared" si="10"/>
        <v>0</v>
      </c>
      <c r="R25" s="115" t="e">
        <f t="shared" si="11"/>
        <v>#DIV/0!</v>
      </c>
    </row>
    <row r="26" spans="1:18" ht="18.75" customHeight="1" x14ac:dyDescent="0.3">
      <c r="A26" s="2"/>
      <c r="B26" s="330" t="str">
        <f>'CRONOGRAMA PERSONAL'!B24</f>
        <v>Especialista senior Estructural</v>
      </c>
      <c r="C26" s="273">
        <f>'REMUNERACIONES PERSONAL TEC'!E26</f>
        <v>0</v>
      </c>
      <c r="D26" s="331">
        <f>'REMUNERACIONES PERSONAL TEC'!B26</f>
        <v>1</v>
      </c>
      <c r="E26" s="332">
        <f>'REMUNERACIONES PERSONAL TEC'!C26</f>
        <v>1</v>
      </c>
      <c r="F26" s="331">
        <f>'REMUNERACIONES PERSONAL TEC'!D26</f>
        <v>25</v>
      </c>
      <c r="G26" s="273">
        <f t="shared" si="0"/>
        <v>0</v>
      </c>
      <c r="H26" s="273">
        <f t="shared" si="1"/>
        <v>0</v>
      </c>
      <c r="I26" s="273">
        <f t="shared" si="2"/>
        <v>0</v>
      </c>
      <c r="J26" s="273">
        <f t="shared" si="3"/>
        <v>0</v>
      </c>
      <c r="K26" s="273">
        <f t="shared" si="4"/>
        <v>0</v>
      </c>
      <c r="L26" s="273">
        <f t="shared" si="5"/>
        <v>0</v>
      </c>
      <c r="M26" s="273">
        <f t="shared" si="6"/>
        <v>0</v>
      </c>
      <c r="N26" s="273">
        <f t="shared" si="7"/>
        <v>0</v>
      </c>
      <c r="O26" s="273">
        <f t="shared" si="8"/>
        <v>0</v>
      </c>
      <c r="P26" s="274">
        <f t="shared" si="9"/>
        <v>0</v>
      </c>
      <c r="Q26" s="22">
        <f t="shared" si="10"/>
        <v>0</v>
      </c>
      <c r="R26" s="115" t="e">
        <f t="shared" si="11"/>
        <v>#DIV/0!</v>
      </c>
    </row>
    <row r="27" spans="1:18" ht="18.75" customHeight="1" x14ac:dyDescent="0.3">
      <c r="A27" s="2"/>
      <c r="B27" s="330" t="str">
        <f>'CRONOGRAMA PERSONAL'!B25</f>
        <v>Especialista senior Control de Calidad</v>
      </c>
      <c r="C27" s="273">
        <f>'REMUNERACIONES PERSONAL TEC'!E27</f>
        <v>0</v>
      </c>
      <c r="D27" s="331">
        <f>'REMUNERACIONES PERSONAL TEC'!B27</f>
        <v>1</v>
      </c>
      <c r="E27" s="332">
        <f>'REMUNERACIONES PERSONAL TEC'!C27</f>
        <v>1</v>
      </c>
      <c r="F27" s="331">
        <f>'REMUNERACIONES PERSONAL TEC'!D27</f>
        <v>29</v>
      </c>
      <c r="G27" s="273">
        <f t="shared" si="0"/>
        <v>0</v>
      </c>
      <c r="H27" s="273">
        <f t="shared" si="1"/>
        <v>0</v>
      </c>
      <c r="I27" s="273">
        <f t="shared" si="2"/>
        <v>0</v>
      </c>
      <c r="J27" s="273">
        <f t="shared" si="3"/>
        <v>0</v>
      </c>
      <c r="K27" s="273">
        <f t="shared" si="4"/>
        <v>0</v>
      </c>
      <c r="L27" s="273">
        <f t="shared" si="5"/>
        <v>0</v>
      </c>
      <c r="M27" s="273">
        <f t="shared" si="6"/>
        <v>0</v>
      </c>
      <c r="N27" s="273">
        <f t="shared" si="7"/>
        <v>0</v>
      </c>
      <c r="O27" s="273">
        <f t="shared" si="8"/>
        <v>0</v>
      </c>
      <c r="P27" s="274">
        <f t="shared" si="9"/>
        <v>0</v>
      </c>
      <c r="Q27" s="22">
        <f t="shared" si="10"/>
        <v>0</v>
      </c>
      <c r="R27" s="115" t="e">
        <f t="shared" si="11"/>
        <v>#DIV/0!</v>
      </c>
    </row>
    <row r="28" spans="1:18" ht="18.75" customHeight="1" x14ac:dyDescent="0.3">
      <c r="A28" s="2"/>
      <c r="B28" s="330" t="str">
        <f>'CRONOGRAMA PERSONAL'!B26</f>
        <v>Especialista senior Vial</v>
      </c>
      <c r="C28" s="273">
        <f>'REMUNERACIONES PERSONAL TEC'!E28</f>
        <v>0</v>
      </c>
      <c r="D28" s="331">
        <f>'REMUNERACIONES PERSONAL TEC'!B28</f>
        <v>1</v>
      </c>
      <c r="E28" s="332">
        <f>'REMUNERACIONES PERSONAL TEC'!C28</f>
        <v>1</v>
      </c>
      <c r="F28" s="331">
        <f>'REMUNERACIONES PERSONAL TEC'!D28</f>
        <v>8</v>
      </c>
      <c r="G28" s="273">
        <f t="shared" si="0"/>
        <v>0</v>
      </c>
      <c r="H28" s="273">
        <f t="shared" si="1"/>
        <v>0</v>
      </c>
      <c r="I28" s="273">
        <f t="shared" si="2"/>
        <v>0</v>
      </c>
      <c r="J28" s="273">
        <f t="shared" si="3"/>
        <v>0</v>
      </c>
      <c r="K28" s="273">
        <f t="shared" si="4"/>
        <v>0</v>
      </c>
      <c r="L28" s="273">
        <f t="shared" si="5"/>
        <v>0</v>
      </c>
      <c r="M28" s="273">
        <f t="shared" si="6"/>
        <v>0</v>
      </c>
      <c r="N28" s="273">
        <f t="shared" si="7"/>
        <v>0</v>
      </c>
      <c r="O28" s="273">
        <f t="shared" si="8"/>
        <v>0</v>
      </c>
      <c r="P28" s="274">
        <f t="shared" si="9"/>
        <v>0</v>
      </c>
      <c r="Q28" s="22">
        <f t="shared" si="10"/>
        <v>0</v>
      </c>
      <c r="R28" s="115" t="e">
        <f t="shared" si="11"/>
        <v>#DIV/0!</v>
      </c>
    </row>
    <row r="29" spans="1:18" ht="18.75" customHeight="1" thickBot="1" x14ac:dyDescent="0.35">
      <c r="A29" s="2"/>
      <c r="B29" s="328" t="str">
        <f>'CRONOGRAMA PERSONAL'!B27</f>
        <v>Especialista senior en Planificación, Programación y Costos</v>
      </c>
      <c r="C29" s="280">
        <f>'REMUNERACIONES PERSONAL TEC'!E29</f>
        <v>0</v>
      </c>
      <c r="D29" s="281">
        <f>'REMUNERACIONES PERSONAL TEC'!B29</f>
        <v>1</v>
      </c>
      <c r="E29" s="282">
        <f>'REMUNERACIONES PERSONAL TEC'!C29</f>
        <v>1</v>
      </c>
      <c r="F29" s="281">
        <f>'REMUNERACIONES PERSONAL TEC'!D29</f>
        <v>25</v>
      </c>
      <c r="G29" s="280">
        <f t="shared" si="0"/>
        <v>0</v>
      </c>
      <c r="H29" s="280">
        <f t="shared" si="1"/>
        <v>0</v>
      </c>
      <c r="I29" s="280">
        <f t="shared" si="2"/>
        <v>0</v>
      </c>
      <c r="J29" s="280">
        <f t="shared" si="3"/>
        <v>0</v>
      </c>
      <c r="K29" s="280">
        <f t="shared" si="4"/>
        <v>0</v>
      </c>
      <c r="L29" s="280">
        <f t="shared" si="5"/>
        <v>0</v>
      </c>
      <c r="M29" s="280">
        <f t="shared" si="6"/>
        <v>0</v>
      </c>
      <c r="N29" s="280">
        <f t="shared" si="7"/>
        <v>0</v>
      </c>
      <c r="O29" s="280">
        <f t="shared" si="8"/>
        <v>0</v>
      </c>
      <c r="P29" s="329">
        <f t="shared" si="9"/>
        <v>0</v>
      </c>
      <c r="Q29" s="22">
        <f t="shared" si="10"/>
        <v>0</v>
      </c>
      <c r="R29" s="115" t="e">
        <f t="shared" si="11"/>
        <v>#DIV/0!</v>
      </c>
    </row>
    <row r="30" spans="1:18" s="1" customFormat="1" ht="18.75" customHeight="1" thickBot="1" x14ac:dyDescent="0.35">
      <c r="A30" s="2"/>
      <c r="B30" s="297" t="str">
        <f>'CRONOGRAMA PERSONAL'!B28</f>
        <v>A.1.5 Especialistas Supervisión de Equipamiento, Montaje y Operación</v>
      </c>
      <c r="C30" s="298"/>
      <c r="D30" s="299"/>
      <c r="E30" s="300"/>
      <c r="F30" s="299"/>
      <c r="G30" s="301"/>
      <c r="H30" s="301"/>
      <c r="I30" s="301"/>
      <c r="J30" s="301"/>
      <c r="K30" s="301"/>
      <c r="L30" s="301"/>
      <c r="M30" s="301"/>
      <c r="N30" s="301"/>
      <c r="O30" s="302"/>
      <c r="P30" s="303"/>
      <c r="Q30" s="117"/>
      <c r="R30" s="119"/>
    </row>
    <row r="31" spans="1:18" ht="18.75" customHeight="1" x14ac:dyDescent="0.3">
      <c r="A31" s="2"/>
      <c r="B31" s="326" t="str">
        <f>'CRONOGRAMA PERSONAL'!B29</f>
        <v>Especialista senior Mecánico</v>
      </c>
      <c r="C31" s="288">
        <f>'REMUNERACIONES PERSONAL TEC'!E31</f>
        <v>0</v>
      </c>
      <c r="D31" s="289">
        <f>'REMUNERACIONES PERSONAL TEC'!B31</f>
        <v>1</v>
      </c>
      <c r="E31" s="290">
        <f>'REMUNERACIONES PERSONAL TEC'!C31</f>
        <v>1</v>
      </c>
      <c r="F31" s="289">
        <f>'REMUNERACIONES PERSONAL TEC'!D31</f>
        <v>8</v>
      </c>
      <c r="G31" s="288">
        <f t="shared" si="0"/>
        <v>0</v>
      </c>
      <c r="H31" s="288">
        <f t="shared" si="1"/>
        <v>0</v>
      </c>
      <c r="I31" s="288">
        <f t="shared" si="2"/>
        <v>0</v>
      </c>
      <c r="J31" s="288">
        <f t="shared" si="3"/>
        <v>0</v>
      </c>
      <c r="K31" s="288">
        <f t="shared" si="4"/>
        <v>0</v>
      </c>
      <c r="L31" s="288">
        <f t="shared" si="5"/>
        <v>0</v>
      </c>
      <c r="M31" s="288">
        <f t="shared" si="6"/>
        <v>0</v>
      </c>
      <c r="N31" s="288">
        <f t="shared" si="7"/>
        <v>0</v>
      </c>
      <c r="O31" s="288">
        <f t="shared" si="8"/>
        <v>0</v>
      </c>
      <c r="P31" s="327">
        <f t="shared" si="9"/>
        <v>0</v>
      </c>
      <c r="Q31" s="22">
        <f t="shared" si="10"/>
        <v>0</v>
      </c>
      <c r="R31" s="115" t="e">
        <f t="shared" si="11"/>
        <v>#DIV/0!</v>
      </c>
    </row>
    <row r="32" spans="1:18" ht="18.75" customHeight="1" x14ac:dyDescent="0.3">
      <c r="A32" s="2"/>
      <c r="B32" s="330" t="str">
        <f>'CRONOGRAMA PERSONAL'!B30</f>
        <v>Especialista senior Eléctrico</v>
      </c>
      <c r="C32" s="273">
        <f>'REMUNERACIONES PERSONAL TEC'!E32</f>
        <v>0</v>
      </c>
      <c r="D32" s="331">
        <f>'REMUNERACIONES PERSONAL TEC'!B32</f>
        <v>1</v>
      </c>
      <c r="E32" s="332">
        <f>'REMUNERACIONES PERSONAL TEC'!C32</f>
        <v>1</v>
      </c>
      <c r="F32" s="331">
        <f>'REMUNERACIONES PERSONAL TEC'!D32</f>
        <v>8</v>
      </c>
      <c r="G32" s="273">
        <f t="shared" si="0"/>
        <v>0</v>
      </c>
      <c r="H32" s="273">
        <f t="shared" si="1"/>
        <v>0</v>
      </c>
      <c r="I32" s="273">
        <f t="shared" si="2"/>
        <v>0</v>
      </c>
      <c r="J32" s="273">
        <f t="shared" si="3"/>
        <v>0</v>
      </c>
      <c r="K32" s="273">
        <f t="shared" si="4"/>
        <v>0</v>
      </c>
      <c r="L32" s="273">
        <f t="shared" si="5"/>
        <v>0</v>
      </c>
      <c r="M32" s="273">
        <f t="shared" si="6"/>
        <v>0</v>
      </c>
      <c r="N32" s="273">
        <f t="shared" si="7"/>
        <v>0</v>
      </c>
      <c r="O32" s="273">
        <f t="shared" si="8"/>
        <v>0</v>
      </c>
      <c r="P32" s="274">
        <f t="shared" si="9"/>
        <v>0</v>
      </c>
      <c r="Q32" s="22">
        <f t="shared" si="10"/>
        <v>0</v>
      </c>
      <c r="R32" s="115" t="e">
        <f t="shared" si="11"/>
        <v>#DIV/0!</v>
      </c>
    </row>
    <row r="33" spans="1:18" ht="18.75" customHeight="1" thickBot="1" x14ac:dyDescent="0.35">
      <c r="A33" s="2"/>
      <c r="B33" s="328" t="str">
        <f>'CRONOGRAMA PERSONAL'!B31</f>
        <v>Especialista senior Electrónico</v>
      </c>
      <c r="C33" s="280">
        <f>'REMUNERACIONES PERSONAL TEC'!E33</f>
        <v>0</v>
      </c>
      <c r="D33" s="281">
        <f>'REMUNERACIONES PERSONAL TEC'!B33</f>
        <v>1</v>
      </c>
      <c r="E33" s="282">
        <f>'REMUNERACIONES PERSONAL TEC'!C33</f>
        <v>1</v>
      </c>
      <c r="F33" s="281">
        <f>'REMUNERACIONES PERSONAL TEC'!D33</f>
        <v>8</v>
      </c>
      <c r="G33" s="280">
        <f t="shared" si="0"/>
        <v>0</v>
      </c>
      <c r="H33" s="280">
        <f t="shared" si="1"/>
        <v>0</v>
      </c>
      <c r="I33" s="280">
        <f t="shared" si="2"/>
        <v>0</v>
      </c>
      <c r="J33" s="280">
        <f t="shared" si="3"/>
        <v>0</v>
      </c>
      <c r="K33" s="280">
        <f t="shared" si="4"/>
        <v>0</v>
      </c>
      <c r="L33" s="280">
        <f t="shared" si="5"/>
        <v>0</v>
      </c>
      <c r="M33" s="280">
        <f t="shared" si="6"/>
        <v>0</v>
      </c>
      <c r="N33" s="280">
        <f t="shared" si="7"/>
        <v>0</v>
      </c>
      <c r="O33" s="280">
        <f t="shared" si="8"/>
        <v>0</v>
      </c>
      <c r="P33" s="329">
        <f t="shared" si="9"/>
        <v>0</v>
      </c>
      <c r="Q33" s="22">
        <f t="shared" si="10"/>
        <v>0</v>
      </c>
      <c r="R33" s="115" t="e">
        <f t="shared" si="11"/>
        <v>#DIV/0!</v>
      </c>
    </row>
    <row r="34" spans="1:18" s="1" customFormat="1" ht="18.75" customHeight="1" thickBot="1" x14ac:dyDescent="0.35">
      <c r="A34" s="2"/>
      <c r="B34" s="297" t="str">
        <f>'CRONOGRAMA PERSONAL'!B32</f>
        <v>A.1.6 Especialistas Supervisión Ambiente y Seguridad</v>
      </c>
      <c r="C34" s="298"/>
      <c r="D34" s="299"/>
      <c r="E34" s="300"/>
      <c r="F34" s="299"/>
      <c r="G34" s="301"/>
      <c r="H34" s="301"/>
      <c r="I34" s="301"/>
      <c r="J34" s="301"/>
      <c r="K34" s="301"/>
      <c r="L34" s="301"/>
      <c r="M34" s="301"/>
      <c r="N34" s="301"/>
      <c r="O34" s="302"/>
      <c r="P34" s="303"/>
      <c r="Q34" s="117"/>
      <c r="R34" s="119"/>
    </row>
    <row r="35" spans="1:18" ht="18.75" customHeight="1" x14ac:dyDescent="0.3">
      <c r="A35" s="2"/>
      <c r="B35" s="326" t="str">
        <f>'CRONOGRAMA PERSONAL'!B33</f>
        <v>Especialista medio en Medio Ambiente</v>
      </c>
      <c r="C35" s="288">
        <f>'REMUNERACIONES PERSONAL TEC'!E35</f>
        <v>0</v>
      </c>
      <c r="D35" s="289">
        <f>'REMUNERACIONES PERSONAL TEC'!B35</f>
        <v>1</v>
      </c>
      <c r="E35" s="290">
        <f>'REMUNERACIONES PERSONAL TEC'!C35</f>
        <v>1</v>
      </c>
      <c r="F35" s="289">
        <f>'REMUNERACIONES PERSONAL TEC'!D35</f>
        <v>29</v>
      </c>
      <c r="G35" s="288">
        <f t="shared" si="0"/>
        <v>0</v>
      </c>
      <c r="H35" s="288">
        <f t="shared" si="1"/>
        <v>0</v>
      </c>
      <c r="I35" s="288">
        <f t="shared" si="2"/>
        <v>0</v>
      </c>
      <c r="J35" s="288">
        <f t="shared" si="3"/>
        <v>0</v>
      </c>
      <c r="K35" s="288">
        <f t="shared" si="4"/>
        <v>0</v>
      </c>
      <c r="L35" s="288">
        <f t="shared" si="5"/>
        <v>0</v>
      </c>
      <c r="M35" s="288">
        <f t="shared" si="6"/>
        <v>0</v>
      </c>
      <c r="N35" s="288">
        <f t="shared" si="7"/>
        <v>0</v>
      </c>
      <c r="O35" s="288">
        <f t="shared" si="8"/>
        <v>0</v>
      </c>
      <c r="P35" s="327">
        <f t="shared" si="9"/>
        <v>0</v>
      </c>
      <c r="Q35" s="22">
        <f t="shared" si="10"/>
        <v>0</v>
      </c>
      <c r="R35" s="115" t="e">
        <f t="shared" si="11"/>
        <v>#DIV/0!</v>
      </c>
    </row>
    <row r="36" spans="1:18" ht="18.75" customHeight="1" thickBot="1" x14ac:dyDescent="0.35">
      <c r="A36" s="2"/>
      <c r="B36" s="328" t="str">
        <f>'CRONOGRAMA PERSONAL'!B34</f>
        <v>Especialista medio en Seguridad Industrial y Salud Ocupacional</v>
      </c>
      <c r="C36" s="280">
        <f>'REMUNERACIONES PERSONAL TEC'!E36</f>
        <v>0</v>
      </c>
      <c r="D36" s="281">
        <f>'REMUNERACIONES PERSONAL TEC'!B36</f>
        <v>1</v>
      </c>
      <c r="E36" s="282">
        <f>'REMUNERACIONES PERSONAL TEC'!C36</f>
        <v>1</v>
      </c>
      <c r="F36" s="281">
        <f>'REMUNERACIONES PERSONAL TEC'!D36</f>
        <v>29</v>
      </c>
      <c r="G36" s="280">
        <f t="shared" si="0"/>
        <v>0</v>
      </c>
      <c r="H36" s="280">
        <f t="shared" si="1"/>
        <v>0</v>
      </c>
      <c r="I36" s="280">
        <f t="shared" si="2"/>
        <v>0</v>
      </c>
      <c r="J36" s="280">
        <f t="shared" si="3"/>
        <v>0</v>
      </c>
      <c r="K36" s="280">
        <f t="shared" si="4"/>
        <v>0</v>
      </c>
      <c r="L36" s="280">
        <f t="shared" si="5"/>
        <v>0</v>
      </c>
      <c r="M36" s="280">
        <f t="shared" si="6"/>
        <v>0</v>
      </c>
      <c r="N36" s="280">
        <f t="shared" si="7"/>
        <v>0</v>
      </c>
      <c r="O36" s="280">
        <f t="shared" si="8"/>
        <v>0</v>
      </c>
      <c r="P36" s="329">
        <f t="shared" si="9"/>
        <v>0</v>
      </c>
      <c r="Q36" s="22">
        <f t="shared" si="10"/>
        <v>0</v>
      </c>
      <c r="R36" s="115" t="e">
        <f t="shared" si="11"/>
        <v>#DIV/0!</v>
      </c>
    </row>
    <row r="37" spans="1:18" s="1" customFormat="1" ht="15" customHeight="1" thickBot="1" x14ac:dyDescent="0.35">
      <c r="A37" s="2"/>
      <c r="B37" s="291" t="str">
        <f>'CRONOGRAMA PERSONAL'!B35</f>
        <v>A.2 PERSONAL TÉCNICO AUXILIAR</v>
      </c>
      <c r="C37" s="292"/>
      <c r="D37" s="293"/>
      <c r="E37" s="294"/>
      <c r="F37" s="293"/>
      <c r="G37" s="295"/>
      <c r="H37" s="295"/>
      <c r="I37" s="295"/>
      <c r="J37" s="295"/>
      <c r="K37" s="295"/>
      <c r="L37" s="295"/>
      <c r="M37" s="295"/>
      <c r="N37" s="295"/>
      <c r="O37" s="295"/>
      <c r="P37" s="296"/>
      <c r="Q37" s="115"/>
    </row>
    <row r="38" spans="1:18" s="1" customFormat="1" ht="18.75" customHeight="1" thickBot="1" x14ac:dyDescent="0.35">
      <c r="A38" s="2"/>
      <c r="B38" s="297" t="str">
        <f>'CRONOGRAMA PERSONAL'!B36</f>
        <v xml:space="preserve">A.2.1 Obras Civiles: A cielo abierto, casa de máquinas, tubería de presión, subestación, línea de transmisión, vías, control de calidad </v>
      </c>
      <c r="C38" s="298"/>
      <c r="D38" s="299"/>
      <c r="E38" s="300"/>
      <c r="F38" s="299"/>
      <c r="G38" s="301"/>
      <c r="H38" s="301"/>
      <c r="I38" s="301"/>
      <c r="J38" s="301"/>
      <c r="K38" s="301"/>
      <c r="L38" s="301"/>
      <c r="M38" s="301"/>
      <c r="N38" s="301"/>
      <c r="O38" s="302"/>
      <c r="P38" s="303"/>
      <c r="Q38" s="117"/>
      <c r="R38" s="119"/>
    </row>
    <row r="39" spans="1:18" ht="18.75" customHeight="1" x14ac:dyDescent="0.3">
      <c r="A39" s="2"/>
      <c r="B39" s="326" t="str">
        <f>'CRONOGRAMA PERSONAL'!B37</f>
        <v>Ingeniero Junior - Residente de Obra, Conducción - Vías - Control de calidad - Escombreras</v>
      </c>
      <c r="C39" s="288">
        <f>'REMUNERACIONES PERSONAL TEC'!E39</f>
        <v>0</v>
      </c>
      <c r="D39" s="289">
        <f>'REMUNERACIONES PERSONAL TEC'!B39</f>
        <v>1</v>
      </c>
      <c r="E39" s="290">
        <f>'REMUNERACIONES PERSONAL TEC'!C39</f>
        <v>1</v>
      </c>
      <c r="F39" s="289">
        <f>'REMUNERACIONES PERSONAL TEC'!D39</f>
        <v>29</v>
      </c>
      <c r="G39" s="288">
        <f t="shared" si="0"/>
        <v>0</v>
      </c>
      <c r="H39" s="288">
        <f t="shared" si="1"/>
        <v>0</v>
      </c>
      <c r="I39" s="288">
        <f t="shared" si="2"/>
        <v>0</v>
      </c>
      <c r="J39" s="288">
        <f t="shared" si="3"/>
        <v>0</v>
      </c>
      <c r="K39" s="288">
        <f t="shared" si="4"/>
        <v>0</v>
      </c>
      <c r="L39" s="288">
        <f t="shared" si="5"/>
        <v>0</v>
      </c>
      <c r="M39" s="288">
        <f t="shared" si="6"/>
        <v>0</v>
      </c>
      <c r="N39" s="288">
        <f t="shared" si="7"/>
        <v>0</v>
      </c>
      <c r="O39" s="288">
        <f t="shared" si="8"/>
        <v>0</v>
      </c>
      <c r="P39" s="327">
        <f t="shared" si="9"/>
        <v>0</v>
      </c>
      <c r="Q39" s="22">
        <f t="shared" si="10"/>
        <v>0</v>
      </c>
      <c r="R39" s="115" t="e">
        <f t="shared" si="11"/>
        <v>#DIV/0!</v>
      </c>
    </row>
    <row r="40" spans="1:18" ht="18.75" customHeight="1" x14ac:dyDescent="0.3">
      <c r="A40" s="2"/>
      <c r="B40" s="330" t="str">
        <f>'CRONOGRAMA PERSONAL'!B38</f>
        <v>Ingeniero Junior - Residente de Obra, Tubería de presión - CDM - Control de calidad - Subestación - Escombreras</v>
      </c>
      <c r="C40" s="273">
        <f>'REMUNERACIONES PERSONAL TEC'!E40</f>
        <v>0</v>
      </c>
      <c r="D40" s="331">
        <f>'REMUNERACIONES PERSONAL TEC'!B40</f>
        <v>1</v>
      </c>
      <c r="E40" s="332">
        <f>'REMUNERACIONES PERSONAL TEC'!C40</f>
        <v>1</v>
      </c>
      <c r="F40" s="331">
        <f>'REMUNERACIONES PERSONAL TEC'!D40</f>
        <v>29</v>
      </c>
      <c r="G40" s="273">
        <f t="shared" si="0"/>
        <v>0</v>
      </c>
      <c r="H40" s="273">
        <f t="shared" si="1"/>
        <v>0</v>
      </c>
      <c r="I40" s="273">
        <f t="shared" si="2"/>
        <v>0</v>
      </c>
      <c r="J40" s="273">
        <f t="shared" si="3"/>
        <v>0</v>
      </c>
      <c r="K40" s="273">
        <f t="shared" si="4"/>
        <v>0</v>
      </c>
      <c r="L40" s="273">
        <f t="shared" si="5"/>
        <v>0</v>
      </c>
      <c r="M40" s="273">
        <f t="shared" si="6"/>
        <v>0</v>
      </c>
      <c r="N40" s="273">
        <f t="shared" si="7"/>
        <v>0</v>
      </c>
      <c r="O40" s="273">
        <f t="shared" si="8"/>
        <v>0</v>
      </c>
      <c r="P40" s="274">
        <f t="shared" si="9"/>
        <v>0</v>
      </c>
      <c r="Q40" s="22">
        <f t="shared" si="10"/>
        <v>0</v>
      </c>
      <c r="R40" s="115" t="e">
        <f t="shared" si="11"/>
        <v>#DIV/0!</v>
      </c>
    </row>
    <row r="41" spans="1:18" ht="15" thickBot="1" x14ac:dyDescent="0.35">
      <c r="A41" s="2"/>
      <c r="B41" s="328" t="str">
        <f>'CRONOGRAMA PERSONAL'!B39</f>
        <v xml:space="preserve">Dibujante BIM - Civil </v>
      </c>
      <c r="C41" s="280">
        <f>'REMUNERACIONES PERSONAL TEC'!E41</f>
        <v>0</v>
      </c>
      <c r="D41" s="281">
        <f>'REMUNERACIONES PERSONAL TEC'!B41</f>
        <v>1</v>
      </c>
      <c r="E41" s="282">
        <f>'REMUNERACIONES PERSONAL TEC'!C41</f>
        <v>1</v>
      </c>
      <c r="F41" s="281">
        <f>'REMUNERACIONES PERSONAL TEC'!D41</f>
        <v>12</v>
      </c>
      <c r="G41" s="280">
        <f t="shared" si="0"/>
        <v>0</v>
      </c>
      <c r="H41" s="280">
        <f t="shared" si="1"/>
        <v>0</v>
      </c>
      <c r="I41" s="280">
        <f t="shared" si="2"/>
        <v>0</v>
      </c>
      <c r="J41" s="280">
        <f t="shared" si="3"/>
        <v>0</v>
      </c>
      <c r="K41" s="280">
        <f t="shared" si="4"/>
        <v>0</v>
      </c>
      <c r="L41" s="280">
        <f t="shared" si="5"/>
        <v>0</v>
      </c>
      <c r="M41" s="280">
        <f t="shared" si="6"/>
        <v>0</v>
      </c>
      <c r="N41" s="280">
        <f t="shared" si="7"/>
        <v>0</v>
      </c>
      <c r="O41" s="280">
        <f t="shared" si="8"/>
        <v>0</v>
      </c>
      <c r="P41" s="329">
        <f t="shared" si="9"/>
        <v>0</v>
      </c>
      <c r="Q41" s="22">
        <f t="shared" si="10"/>
        <v>0</v>
      </c>
      <c r="R41" s="115" t="e">
        <f t="shared" si="11"/>
        <v>#DIV/0!</v>
      </c>
    </row>
    <row r="42" spans="1:18" s="1" customFormat="1" ht="18.75" customHeight="1" thickBot="1" x14ac:dyDescent="0.35">
      <c r="A42" s="2"/>
      <c r="B42" s="297" t="str">
        <f>'CRONOGRAMA PERSONAL'!B40</f>
        <v>A.2.3 Equipamiento, Montaje, Puesta en Operación</v>
      </c>
      <c r="C42" s="298"/>
      <c r="D42" s="299"/>
      <c r="E42" s="300"/>
      <c r="F42" s="299"/>
      <c r="G42" s="301"/>
      <c r="H42" s="301"/>
      <c r="I42" s="301"/>
      <c r="J42" s="301"/>
      <c r="K42" s="301"/>
      <c r="L42" s="301"/>
      <c r="M42" s="301"/>
      <c r="N42" s="301"/>
      <c r="O42" s="302"/>
      <c r="P42" s="303"/>
      <c r="Q42" s="117"/>
      <c r="R42" s="119"/>
    </row>
    <row r="43" spans="1:18" ht="19.5" customHeight="1" x14ac:dyDescent="0.3">
      <c r="A43" s="2"/>
      <c r="B43" s="326" t="str">
        <f>'CRONOGRAMA PERSONAL'!B41</f>
        <v>Ingeniero Junior - Residente Mecánico</v>
      </c>
      <c r="C43" s="288">
        <f>'REMUNERACIONES PERSONAL TEC'!E43</f>
        <v>0</v>
      </c>
      <c r="D43" s="289">
        <f>'REMUNERACIONES PERSONAL TEC'!B43</f>
        <v>1</v>
      </c>
      <c r="E43" s="290">
        <f>'REMUNERACIONES PERSONAL TEC'!C43</f>
        <v>1</v>
      </c>
      <c r="F43" s="289">
        <f>'REMUNERACIONES PERSONAL TEC'!D43</f>
        <v>8</v>
      </c>
      <c r="G43" s="288">
        <f t="shared" si="0"/>
        <v>0</v>
      </c>
      <c r="H43" s="288">
        <f t="shared" si="1"/>
        <v>0</v>
      </c>
      <c r="I43" s="288">
        <f t="shared" si="2"/>
        <v>0</v>
      </c>
      <c r="J43" s="288">
        <f t="shared" si="3"/>
        <v>0</v>
      </c>
      <c r="K43" s="288">
        <f t="shared" si="4"/>
        <v>0</v>
      </c>
      <c r="L43" s="288">
        <f t="shared" si="5"/>
        <v>0</v>
      </c>
      <c r="M43" s="288">
        <f t="shared" si="6"/>
        <v>0</v>
      </c>
      <c r="N43" s="288">
        <f t="shared" si="7"/>
        <v>0</v>
      </c>
      <c r="O43" s="288">
        <f t="shared" si="8"/>
        <v>0</v>
      </c>
      <c r="P43" s="327">
        <f t="shared" si="9"/>
        <v>0</v>
      </c>
      <c r="Q43" s="22">
        <f t="shared" si="10"/>
        <v>0</v>
      </c>
      <c r="R43" s="115" t="e">
        <f t="shared" si="11"/>
        <v>#DIV/0!</v>
      </c>
    </row>
    <row r="44" spans="1:18" ht="18.75" customHeight="1" x14ac:dyDescent="0.3">
      <c r="A44" s="2"/>
      <c r="B44" s="330" t="str">
        <f>'CRONOGRAMA PERSONAL'!B42</f>
        <v xml:space="preserve">Ingeniero Junior - Residente Eléctrico </v>
      </c>
      <c r="C44" s="273">
        <f>'REMUNERACIONES PERSONAL TEC'!E44</f>
        <v>0</v>
      </c>
      <c r="D44" s="331">
        <f>'REMUNERACIONES PERSONAL TEC'!B44</f>
        <v>1</v>
      </c>
      <c r="E44" s="332">
        <f>'REMUNERACIONES PERSONAL TEC'!C44</f>
        <v>1</v>
      </c>
      <c r="F44" s="331">
        <f>'REMUNERACIONES PERSONAL TEC'!D44</f>
        <v>8</v>
      </c>
      <c r="G44" s="273">
        <f t="shared" si="0"/>
        <v>0</v>
      </c>
      <c r="H44" s="273">
        <f t="shared" si="1"/>
        <v>0</v>
      </c>
      <c r="I44" s="273">
        <f t="shared" si="2"/>
        <v>0</v>
      </c>
      <c r="J44" s="273">
        <f t="shared" si="3"/>
        <v>0</v>
      </c>
      <c r="K44" s="273">
        <f t="shared" si="4"/>
        <v>0</v>
      </c>
      <c r="L44" s="273">
        <f t="shared" si="5"/>
        <v>0</v>
      </c>
      <c r="M44" s="273">
        <f t="shared" si="6"/>
        <v>0</v>
      </c>
      <c r="N44" s="273">
        <f t="shared" si="7"/>
        <v>0</v>
      </c>
      <c r="O44" s="273">
        <f t="shared" si="8"/>
        <v>0</v>
      </c>
      <c r="P44" s="274">
        <f t="shared" si="9"/>
        <v>0</v>
      </c>
      <c r="Q44" s="22">
        <f t="shared" si="10"/>
        <v>0</v>
      </c>
      <c r="R44" s="115" t="e">
        <f t="shared" si="11"/>
        <v>#DIV/0!</v>
      </c>
    </row>
    <row r="45" spans="1:18" ht="20.25" customHeight="1" thickBot="1" x14ac:dyDescent="0.35">
      <c r="A45" s="2"/>
      <c r="B45" s="328" t="str">
        <f>'CRONOGRAMA PERSONAL'!B43</f>
        <v>Ingeniero Junior - Residente Electrónico</v>
      </c>
      <c r="C45" s="280">
        <f>'REMUNERACIONES PERSONAL TEC'!E45</f>
        <v>0</v>
      </c>
      <c r="D45" s="281">
        <f>'REMUNERACIONES PERSONAL TEC'!B45</f>
        <v>1</v>
      </c>
      <c r="E45" s="282">
        <f>'REMUNERACIONES PERSONAL TEC'!C45</f>
        <v>1</v>
      </c>
      <c r="F45" s="281">
        <f>'REMUNERACIONES PERSONAL TEC'!D45</f>
        <v>8</v>
      </c>
      <c r="G45" s="280">
        <f t="shared" si="0"/>
        <v>0</v>
      </c>
      <c r="H45" s="280">
        <f t="shared" si="1"/>
        <v>0</v>
      </c>
      <c r="I45" s="280">
        <f t="shared" si="2"/>
        <v>0</v>
      </c>
      <c r="J45" s="280">
        <f t="shared" si="3"/>
        <v>0</v>
      </c>
      <c r="K45" s="280">
        <f t="shared" si="4"/>
        <v>0</v>
      </c>
      <c r="L45" s="280">
        <f t="shared" si="5"/>
        <v>0</v>
      </c>
      <c r="M45" s="280">
        <f t="shared" si="6"/>
        <v>0</v>
      </c>
      <c r="N45" s="280">
        <f t="shared" si="7"/>
        <v>0</v>
      </c>
      <c r="O45" s="280">
        <f t="shared" si="8"/>
        <v>0</v>
      </c>
      <c r="P45" s="329">
        <f t="shared" si="9"/>
        <v>0</v>
      </c>
      <c r="Q45" s="22">
        <f t="shared" si="10"/>
        <v>0</v>
      </c>
      <c r="R45" s="115" t="e">
        <f t="shared" si="11"/>
        <v>#DIV/0!</v>
      </c>
    </row>
    <row r="46" spans="1:18" s="1" customFormat="1" ht="18.75" customHeight="1" thickBot="1" x14ac:dyDescent="0.35">
      <c r="A46" s="2"/>
      <c r="B46" s="297" t="str">
        <f>'CRONOGRAMA PERSONAL'!B44</f>
        <v>A.2.4 Topografía</v>
      </c>
      <c r="C46" s="298"/>
      <c r="D46" s="299"/>
      <c r="E46" s="300"/>
      <c r="F46" s="299"/>
      <c r="G46" s="301"/>
      <c r="H46" s="301"/>
      <c r="I46" s="301"/>
      <c r="J46" s="301"/>
      <c r="K46" s="301"/>
      <c r="L46" s="301"/>
      <c r="M46" s="301"/>
      <c r="N46" s="301"/>
      <c r="O46" s="302"/>
      <c r="P46" s="303"/>
      <c r="Q46" s="117"/>
      <c r="R46" s="119"/>
    </row>
    <row r="47" spans="1:18" ht="20.25" customHeight="1" x14ac:dyDescent="0.3">
      <c r="A47" s="2"/>
      <c r="B47" s="326" t="str">
        <f>'CRONOGRAMA PERSONAL'!B45</f>
        <v>Topógrafo 1</v>
      </c>
      <c r="C47" s="288">
        <f>'REMUNERACIONES PERSONAL TEC'!E47</f>
        <v>0</v>
      </c>
      <c r="D47" s="289">
        <v>2</v>
      </c>
      <c r="E47" s="290">
        <f>'REMUNERACIONES PERSONAL TEC'!C47</f>
        <v>1</v>
      </c>
      <c r="F47" s="289">
        <f>'REMUNERACIONES PERSONAL TEC'!D47</f>
        <v>29</v>
      </c>
      <c r="G47" s="288">
        <f t="shared" si="0"/>
        <v>0</v>
      </c>
      <c r="H47" s="288">
        <f t="shared" si="1"/>
        <v>0</v>
      </c>
      <c r="I47" s="288">
        <f t="shared" si="2"/>
        <v>0</v>
      </c>
      <c r="J47" s="288">
        <f t="shared" si="3"/>
        <v>0</v>
      </c>
      <c r="K47" s="288">
        <f t="shared" si="4"/>
        <v>0</v>
      </c>
      <c r="L47" s="288">
        <f t="shared" si="5"/>
        <v>0</v>
      </c>
      <c r="M47" s="288">
        <f t="shared" si="6"/>
        <v>0</v>
      </c>
      <c r="N47" s="288">
        <f t="shared" si="7"/>
        <v>0</v>
      </c>
      <c r="O47" s="288">
        <f t="shared" si="8"/>
        <v>0</v>
      </c>
      <c r="P47" s="327">
        <f t="shared" si="9"/>
        <v>0</v>
      </c>
      <c r="Q47" s="22">
        <f t="shared" si="10"/>
        <v>0</v>
      </c>
      <c r="R47" s="115" t="e">
        <f t="shared" si="11"/>
        <v>#DIV/0!</v>
      </c>
    </row>
    <row r="48" spans="1:18" ht="19.5" customHeight="1" thickBot="1" x14ac:dyDescent="0.35">
      <c r="A48" s="2"/>
      <c r="B48" s="328" t="str">
        <f>'CRONOGRAMA PERSONAL'!B47</f>
        <v>Cadenero 1</v>
      </c>
      <c r="C48" s="280">
        <f>'REMUNERACIONES PERSONAL TEC'!E48</f>
        <v>0</v>
      </c>
      <c r="D48" s="281">
        <v>4</v>
      </c>
      <c r="E48" s="282">
        <f>'REMUNERACIONES PERSONAL TEC'!C48</f>
        <v>1</v>
      </c>
      <c r="F48" s="281">
        <f>'REMUNERACIONES PERSONAL TEC'!D48</f>
        <v>29</v>
      </c>
      <c r="G48" s="280">
        <f t="shared" si="0"/>
        <v>0</v>
      </c>
      <c r="H48" s="280">
        <f t="shared" si="1"/>
        <v>0</v>
      </c>
      <c r="I48" s="280">
        <f t="shared" si="2"/>
        <v>0</v>
      </c>
      <c r="J48" s="280">
        <f t="shared" si="3"/>
        <v>0</v>
      </c>
      <c r="K48" s="280">
        <f t="shared" si="4"/>
        <v>0</v>
      </c>
      <c r="L48" s="280">
        <f t="shared" si="5"/>
        <v>0</v>
      </c>
      <c r="M48" s="280">
        <f t="shared" si="6"/>
        <v>0</v>
      </c>
      <c r="N48" s="280">
        <f t="shared" si="7"/>
        <v>0</v>
      </c>
      <c r="O48" s="280">
        <f t="shared" si="8"/>
        <v>0</v>
      </c>
      <c r="P48" s="329">
        <f t="shared" si="9"/>
        <v>0</v>
      </c>
      <c r="Q48" s="22">
        <f t="shared" si="10"/>
        <v>0</v>
      </c>
      <c r="R48" s="115" t="e">
        <f t="shared" si="11"/>
        <v>#DIV/0!</v>
      </c>
    </row>
    <row r="49" spans="1:18" s="1" customFormat="1" ht="15" customHeight="1" thickBot="1" x14ac:dyDescent="0.35">
      <c r="A49" s="2"/>
      <c r="B49" s="291" t="str">
        <f>'CRONOGRAMA PERSONAL'!B51</f>
        <v>A.3 PERSONAL ADMINISTRATIVO</v>
      </c>
      <c r="C49" s="292"/>
      <c r="D49" s="293"/>
      <c r="E49" s="294"/>
      <c r="F49" s="293"/>
      <c r="G49" s="295"/>
      <c r="H49" s="295"/>
      <c r="I49" s="295"/>
      <c r="J49" s="295"/>
      <c r="K49" s="295"/>
      <c r="L49" s="295"/>
      <c r="M49" s="295"/>
      <c r="N49" s="295"/>
      <c r="O49" s="295"/>
      <c r="P49" s="296"/>
      <c r="Q49" s="115"/>
    </row>
    <row r="50" spans="1:18" ht="18.75" customHeight="1" x14ac:dyDescent="0.3">
      <c r="A50" s="2"/>
      <c r="B50" s="326" t="str">
        <f>'CRONOGRAMA PERSONAL'!B52</f>
        <v>Contador</v>
      </c>
      <c r="C50" s="288">
        <f>'REMUNERACIONES PERSONAL ADM'!E8</f>
        <v>0</v>
      </c>
      <c r="D50" s="289">
        <f>'REMUNERACIONES PERSONAL ADM'!B8</f>
        <v>1</v>
      </c>
      <c r="E50" s="290">
        <f>'REMUNERACIONES PERSONAL ADM'!C8</f>
        <v>0.5</v>
      </c>
      <c r="F50" s="289">
        <f>'REMUNERACIONES PERSONAL ADM'!D8</f>
        <v>31</v>
      </c>
      <c r="G50" s="288">
        <f t="shared" si="0"/>
        <v>0</v>
      </c>
      <c r="H50" s="288">
        <f t="shared" si="1"/>
        <v>0</v>
      </c>
      <c r="I50" s="288">
        <f t="shared" si="2"/>
        <v>0</v>
      </c>
      <c r="J50" s="288">
        <f t="shared" si="3"/>
        <v>0</v>
      </c>
      <c r="K50" s="288">
        <f t="shared" si="4"/>
        <v>0</v>
      </c>
      <c r="L50" s="288">
        <f t="shared" si="5"/>
        <v>0</v>
      </c>
      <c r="M50" s="288">
        <f t="shared" si="6"/>
        <v>0</v>
      </c>
      <c r="N50" s="288">
        <f t="shared" si="7"/>
        <v>0</v>
      </c>
      <c r="O50" s="288">
        <f t="shared" si="8"/>
        <v>0</v>
      </c>
      <c r="P50" s="327">
        <f t="shared" si="9"/>
        <v>0</v>
      </c>
      <c r="Q50" s="22">
        <f t="shared" si="10"/>
        <v>0</v>
      </c>
      <c r="R50" s="115" t="e">
        <f t="shared" si="11"/>
        <v>#DIV/0!</v>
      </c>
    </row>
    <row r="51" spans="1:18" ht="18.75" customHeight="1" x14ac:dyDescent="0.3">
      <c r="A51" s="2"/>
      <c r="B51" s="330" t="str">
        <f>'CRONOGRAMA PERSONAL'!B53</f>
        <v xml:space="preserve">Secretaria Ejecutiva </v>
      </c>
      <c r="C51" s="273">
        <f>'REMUNERACIONES PERSONAL ADM'!E9</f>
        <v>0</v>
      </c>
      <c r="D51" s="331">
        <f>'REMUNERACIONES PERSONAL ADM'!B9</f>
        <v>1</v>
      </c>
      <c r="E51" s="332">
        <f>'REMUNERACIONES PERSONAL ADM'!C9</f>
        <v>1</v>
      </c>
      <c r="F51" s="331">
        <f>'REMUNERACIONES PERSONAL ADM'!D9</f>
        <v>31</v>
      </c>
      <c r="G51" s="273">
        <f t="shared" si="0"/>
        <v>0</v>
      </c>
      <c r="H51" s="273">
        <f t="shared" si="1"/>
        <v>0</v>
      </c>
      <c r="I51" s="273">
        <f t="shared" si="2"/>
        <v>0</v>
      </c>
      <c r="J51" s="273">
        <f t="shared" si="3"/>
        <v>0</v>
      </c>
      <c r="K51" s="273">
        <f t="shared" si="4"/>
        <v>0</v>
      </c>
      <c r="L51" s="273">
        <f t="shared" si="5"/>
        <v>0</v>
      </c>
      <c r="M51" s="273">
        <f t="shared" si="6"/>
        <v>0</v>
      </c>
      <c r="N51" s="273">
        <f t="shared" si="7"/>
        <v>0</v>
      </c>
      <c r="O51" s="273">
        <f t="shared" si="8"/>
        <v>0</v>
      </c>
      <c r="P51" s="274">
        <f t="shared" si="9"/>
        <v>0</v>
      </c>
      <c r="Q51" s="22">
        <f t="shared" si="10"/>
        <v>0</v>
      </c>
      <c r="R51" s="115" t="e">
        <f t="shared" si="11"/>
        <v>#DIV/0!</v>
      </c>
    </row>
    <row r="52" spans="1:18" ht="18.75" customHeight="1" x14ac:dyDescent="0.3">
      <c r="A52" s="2"/>
      <c r="B52" s="330" t="str">
        <f>'CRONOGRAMA PERSONAL'!B54</f>
        <v>Auxiliar Administrativo</v>
      </c>
      <c r="C52" s="273">
        <f>'REMUNERACIONES PERSONAL ADM'!E10</f>
        <v>0</v>
      </c>
      <c r="D52" s="331">
        <f>'REMUNERACIONES PERSONAL ADM'!B10</f>
        <v>1</v>
      </c>
      <c r="E52" s="332">
        <f>'REMUNERACIONES PERSONAL ADM'!C10</f>
        <v>1</v>
      </c>
      <c r="F52" s="331">
        <f>'REMUNERACIONES PERSONAL ADM'!D10</f>
        <v>31</v>
      </c>
      <c r="G52" s="273">
        <f t="shared" si="0"/>
        <v>0</v>
      </c>
      <c r="H52" s="273">
        <f t="shared" si="1"/>
        <v>0</v>
      </c>
      <c r="I52" s="273">
        <f t="shared" si="2"/>
        <v>0</v>
      </c>
      <c r="J52" s="273">
        <f>ROUND(C52*0.005,2)</f>
        <v>0</v>
      </c>
      <c r="K52" s="273">
        <f t="shared" si="4"/>
        <v>0</v>
      </c>
      <c r="L52" s="273">
        <f t="shared" si="5"/>
        <v>0</v>
      </c>
      <c r="M52" s="273">
        <f t="shared" si="6"/>
        <v>0</v>
      </c>
      <c r="N52" s="273">
        <f t="shared" si="7"/>
        <v>0</v>
      </c>
      <c r="O52" s="273">
        <f t="shared" si="8"/>
        <v>0</v>
      </c>
      <c r="P52" s="274">
        <f t="shared" si="9"/>
        <v>0</v>
      </c>
      <c r="Q52" s="22">
        <f t="shared" si="10"/>
        <v>0</v>
      </c>
      <c r="R52" s="115" t="e">
        <f t="shared" si="11"/>
        <v>#DIV/0!</v>
      </c>
    </row>
    <row r="53" spans="1:18" ht="18.75" customHeight="1" thickBot="1" x14ac:dyDescent="0.35">
      <c r="A53" s="2"/>
      <c r="B53" s="328" t="str">
        <f>'REMUNERACIONES PERSONAL ADM'!A11</f>
        <v xml:space="preserve">Chofer </v>
      </c>
      <c r="C53" s="280">
        <f>'REMUNERACIONES PERSONAL ADM'!E11</f>
        <v>0</v>
      </c>
      <c r="D53" s="281">
        <v>2</v>
      </c>
      <c r="E53" s="282">
        <f>'REMUNERACIONES PERSONAL ADM'!C11</f>
        <v>1</v>
      </c>
      <c r="F53" s="281">
        <f>'REMUNERACIONES PERSONAL ADM'!D11</f>
        <v>31</v>
      </c>
      <c r="G53" s="280">
        <f t="shared" si="0"/>
        <v>0</v>
      </c>
      <c r="H53" s="280">
        <f>ROUND(C53*0.1115,2)</f>
        <v>0</v>
      </c>
      <c r="I53" s="280">
        <f t="shared" si="2"/>
        <v>0</v>
      </c>
      <c r="J53" s="280">
        <f t="shared" si="3"/>
        <v>0</v>
      </c>
      <c r="K53" s="280">
        <f t="shared" si="4"/>
        <v>0</v>
      </c>
      <c r="L53" s="280">
        <f t="shared" si="5"/>
        <v>0</v>
      </c>
      <c r="M53" s="280">
        <f t="shared" si="6"/>
        <v>0</v>
      </c>
      <c r="N53" s="280">
        <f t="shared" si="7"/>
        <v>0</v>
      </c>
      <c r="O53" s="280">
        <f t="shared" si="8"/>
        <v>0</v>
      </c>
      <c r="P53" s="329">
        <f t="shared" si="9"/>
        <v>0</v>
      </c>
      <c r="Q53" s="22">
        <f t="shared" si="10"/>
        <v>0</v>
      </c>
      <c r="R53" s="115" t="e">
        <f t="shared" si="11"/>
        <v>#DIV/0!</v>
      </c>
    </row>
    <row r="54" spans="1:18" s="1" customFormat="1" ht="15" customHeight="1" thickBot="1" x14ac:dyDescent="0.35">
      <c r="A54" s="2"/>
      <c r="B54" s="291" t="str">
        <f>'CRONOGRAMA PERSONAL'!B57</f>
        <v>B. PERSONAL PERÍODO RECEPCIÓN PROVISIONAL - DEFINITIVA OBRA</v>
      </c>
      <c r="C54" s="292"/>
      <c r="D54" s="293"/>
      <c r="E54" s="294"/>
      <c r="F54" s="293"/>
      <c r="G54" s="295"/>
      <c r="H54" s="295"/>
      <c r="I54" s="295"/>
      <c r="J54" s="295"/>
      <c r="K54" s="295"/>
      <c r="L54" s="295"/>
      <c r="M54" s="295"/>
      <c r="N54" s="295"/>
      <c r="O54" s="295"/>
      <c r="P54" s="296"/>
      <c r="Q54" s="115"/>
    </row>
    <row r="55" spans="1:18" ht="18.75" customHeight="1" x14ac:dyDescent="0.3">
      <c r="A55" s="2"/>
      <c r="B55" s="326" t="str">
        <f>'CRONOGRAMA PERSONAL'!B58</f>
        <v>Director de Fiscalización</v>
      </c>
      <c r="C55" s="288">
        <f>'REMUNERACIONES PERSONAL TEC'!E50</f>
        <v>0</v>
      </c>
      <c r="D55" s="289">
        <f>'REMUNERACIONES PERSONAL TEC'!B50</f>
        <v>1</v>
      </c>
      <c r="E55" s="290">
        <f>'REMUNERACIONES PERSONAL TEC'!C50</f>
        <v>1</v>
      </c>
      <c r="F55" s="289">
        <f>'REMUNERACIONES PERSONAL TEC'!D50</f>
        <v>6</v>
      </c>
      <c r="G55" s="288">
        <f t="shared" si="0"/>
        <v>0</v>
      </c>
      <c r="H55" s="288">
        <f t="shared" si="1"/>
        <v>0</v>
      </c>
      <c r="I55" s="288">
        <f t="shared" si="2"/>
        <v>0</v>
      </c>
      <c r="J55" s="288">
        <f t="shared" si="3"/>
        <v>0</v>
      </c>
      <c r="K55" s="288">
        <f t="shared" si="4"/>
        <v>0</v>
      </c>
      <c r="L55" s="288">
        <f t="shared" si="5"/>
        <v>0</v>
      </c>
      <c r="M55" s="288">
        <f t="shared" si="6"/>
        <v>0</v>
      </c>
      <c r="N55" s="288">
        <f t="shared" si="7"/>
        <v>0</v>
      </c>
      <c r="O55" s="288">
        <f t="shared" si="8"/>
        <v>0</v>
      </c>
      <c r="P55" s="327">
        <f t="shared" si="9"/>
        <v>0</v>
      </c>
      <c r="Q55" s="22">
        <f t="shared" si="10"/>
        <v>0</v>
      </c>
      <c r="R55" s="115" t="e">
        <f t="shared" si="11"/>
        <v>#DIV/0!</v>
      </c>
    </row>
    <row r="56" spans="1:18" ht="18.75" customHeight="1" x14ac:dyDescent="0.3">
      <c r="A56" s="2"/>
      <c r="B56" s="330" t="str">
        <f>'CRONOGRAMA PERSONAL'!B59</f>
        <v>Jefe de Fiscalización Obra Civil</v>
      </c>
      <c r="C56" s="273">
        <f>'REMUNERACIONES PERSONAL TEC'!E51</f>
        <v>0</v>
      </c>
      <c r="D56" s="331">
        <f>'REMUNERACIONES PERSONAL TEC'!B51</f>
        <v>1</v>
      </c>
      <c r="E56" s="332">
        <f>'REMUNERACIONES PERSONAL TEC'!C51</f>
        <v>1</v>
      </c>
      <c r="F56" s="331">
        <f>'REMUNERACIONES PERSONAL TEC'!D51</f>
        <v>6</v>
      </c>
      <c r="G56" s="273">
        <f t="shared" si="0"/>
        <v>0</v>
      </c>
      <c r="H56" s="273">
        <f t="shared" si="1"/>
        <v>0</v>
      </c>
      <c r="I56" s="273">
        <f t="shared" si="2"/>
        <v>0</v>
      </c>
      <c r="J56" s="273">
        <f t="shared" si="3"/>
        <v>0</v>
      </c>
      <c r="K56" s="273">
        <f t="shared" si="4"/>
        <v>0</v>
      </c>
      <c r="L56" s="273">
        <f t="shared" si="5"/>
        <v>0</v>
      </c>
      <c r="M56" s="273">
        <f t="shared" si="6"/>
        <v>0</v>
      </c>
      <c r="N56" s="273">
        <f t="shared" si="7"/>
        <v>0</v>
      </c>
      <c r="O56" s="273">
        <f t="shared" si="8"/>
        <v>0</v>
      </c>
      <c r="P56" s="274">
        <f t="shared" si="9"/>
        <v>0</v>
      </c>
      <c r="Q56" s="22">
        <f t="shared" si="10"/>
        <v>0</v>
      </c>
      <c r="R56" s="115" t="e">
        <f t="shared" si="11"/>
        <v>#DIV/0!</v>
      </c>
    </row>
    <row r="57" spans="1:18" ht="18.75" customHeight="1" x14ac:dyDescent="0.3">
      <c r="A57" s="2"/>
      <c r="B57" s="330" t="str">
        <f>'CRONOGRAMA PERSONAL'!B60</f>
        <v>Jefe de Fiscalización Electromecánico</v>
      </c>
      <c r="C57" s="273">
        <f>'REMUNERACIONES PERSONAL TEC'!E52</f>
        <v>0</v>
      </c>
      <c r="D57" s="331">
        <f>'REMUNERACIONES PERSONAL TEC'!B52</f>
        <v>1</v>
      </c>
      <c r="E57" s="332">
        <f>'REMUNERACIONES PERSONAL TEC'!C52</f>
        <v>1</v>
      </c>
      <c r="F57" s="331">
        <f>'REMUNERACIONES PERSONAL TEC'!D52</f>
        <v>6</v>
      </c>
      <c r="G57" s="273">
        <f t="shared" si="0"/>
        <v>0</v>
      </c>
      <c r="H57" s="273">
        <f t="shared" si="1"/>
        <v>0</v>
      </c>
      <c r="I57" s="273">
        <f t="shared" si="2"/>
        <v>0</v>
      </c>
      <c r="J57" s="273">
        <f t="shared" si="3"/>
        <v>0</v>
      </c>
      <c r="K57" s="273">
        <f t="shared" si="4"/>
        <v>0</v>
      </c>
      <c r="L57" s="273">
        <f t="shared" si="5"/>
        <v>0</v>
      </c>
      <c r="M57" s="273">
        <f t="shared" si="6"/>
        <v>0</v>
      </c>
      <c r="N57" s="273">
        <f t="shared" si="7"/>
        <v>0</v>
      </c>
      <c r="O57" s="273">
        <f t="shared" si="8"/>
        <v>0</v>
      </c>
      <c r="P57" s="274">
        <f t="shared" si="9"/>
        <v>0</v>
      </c>
      <c r="Q57" s="22">
        <f t="shared" si="10"/>
        <v>0</v>
      </c>
      <c r="R57" s="115" t="e">
        <f t="shared" si="11"/>
        <v>#DIV/0!</v>
      </c>
    </row>
    <row r="58" spans="1:18" ht="18.75" customHeight="1" x14ac:dyDescent="0.3">
      <c r="A58" s="2"/>
      <c r="B58" s="330" t="str">
        <f>'CRONOGRAMA PERSONAL'!B61</f>
        <v>Especialista senior Geólogo (Esp. Geotecnia)</v>
      </c>
      <c r="C58" s="273">
        <f>'REMUNERACIONES PERSONAL TEC'!E53</f>
        <v>0</v>
      </c>
      <c r="D58" s="331">
        <f>'REMUNERACIONES PERSONAL TEC'!B53</f>
        <v>1</v>
      </c>
      <c r="E58" s="332">
        <f>'REMUNERACIONES PERSONAL TEC'!C53</f>
        <v>0.5</v>
      </c>
      <c r="F58" s="331">
        <f>'REMUNERACIONES PERSONAL TEC'!D53</f>
        <v>6</v>
      </c>
      <c r="G58" s="273">
        <f t="shared" si="0"/>
        <v>0</v>
      </c>
      <c r="H58" s="273">
        <f t="shared" si="1"/>
        <v>0</v>
      </c>
      <c r="I58" s="273">
        <f t="shared" si="2"/>
        <v>0</v>
      </c>
      <c r="J58" s="273">
        <f t="shared" si="3"/>
        <v>0</v>
      </c>
      <c r="K58" s="273">
        <f t="shared" si="4"/>
        <v>0</v>
      </c>
      <c r="L58" s="273">
        <f t="shared" si="5"/>
        <v>0</v>
      </c>
      <c r="M58" s="273">
        <f t="shared" si="6"/>
        <v>0</v>
      </c>
      <c r="N58" s="273">
        <f t="shared" si="7"/>
        <v>0</v>
      </c>
      <c r="O58" s="273">
        <f t="shared" si="8"/>
        <v>0</v>
      </c>
      <c r="P58" s="274">
        <f t="shared" si="9"/>
        <v>0</v>
      </c>
      <c r="Q58" s="22">
        <f t="shared" si="10"/>
        <v>0</v>
      </c>
      <c r="R58" s="115" t="e">
        <f t="shared" si="11"/>
        <v>#DIV/0!</v>
      </c>
    </row>
    <row r="59" spans="1:18" ht="18.75" customHeight="1" x14ac:dyDescent="0.3">
      <c r="A59" s="2"/>
      <c r="B59" s="330" t="str">
        <f>'CRONOGRAMA PERSONAL'!B62</f>
        <v>Especialista senior Planificación, Programación y Costos</v>
      </c>
      <c r="C59" s="273">
        <f>'REMUNERACIONES PERSONAL TEC'!E54</f>
        <v>0</v>
      </c>
      <c r="D59" s="331">
        <f>'REMUNERACIONES PERSONAL TEC'!B54</f>
        <v>1</v>
      </c>
      <c r="E59" s="332">
        <f>'REMUNERACIONES PERSONAL TEC'!C54</f>
        <v>1</v>
      </c>
      <c r="F59" s="331">
        <f>'REMUNERACIONES PERSONAL TEC'!D54</f>
        <v>6</v>
      </c>
      <c r="G59" s="273">
        <f t="shared" si="0"/>
        <v>0</v>
      </c>
      <c r="H59" s="273">
        <f t="shared" si="1"/>
        <v>0</v>
      </c>
      <c r="I59" s="273">
        <f t="shared" si="2"/>
        <v>0</v>
      </c>
      <c r="J59" s="273">
        <f t="shared" si="3"/>
        <v>0</v>
      </c>
      <c r="K59" s="273">
        <f t="shared" si="4"/>
        <v>0</v>
      </c>
      <c r="L59" s="273">
        <f t="shared" si="5"/>
        <v>0</v>
      </c>
      <c r="M59" s="273">
        <f t="shared" si="6"/>
        <v>0</v>
      </c>
      <c r="N59" s="273">
        <f t="shared" si="7"/>
        <v>0</v>
      </c>
      <c r="O59" s="273">
        <f t="shared" si="8"/>
        <v>0</v>
      </c>
      <c r="P59" s="274">
        <f t="shared" si="9"/>
        <v>0</v>
      </c>
      <c r="Q59" s="22">
        <f t="shared" si="10"/>
        <v>0</v>
      </c>
      <c r="R59" s="115" t="e">
        <f t="shared" si="11"/>
        <v>#DIV/0!</v>
      </c>
    </row>
    <row r="60" spans="1:18" ht="18.75" customHeight="1" x14ac:dyDescent="0.3">
      <c r="A60" s="2"/>
      <c r="B60" s="330" t="str">
        <f>'CRONOGRAMA PERSONAL'!B63</f>
        <v>Especialista medio en Medio Ambiente</v>
      </c>
      <c r="C60" s="273">
        <f>'REMUNERACIONES PERSONAL TEC'!E55</f>
        <v>0</v>
      </c>
      <c r="D60" s="331">
        <f>'REMUNERACIONES PERSONAL TEC'!B55</f>
        <v>1</v>
      </c>
      <c r="E60" s="332">
        <f>'REMUNERACIONES PERSONAL TEC'!C55</f>
        <v>0.5</v>
      </c>
      <c r="F60" s="331">
        <f>'REMUNERACIONES PERSONAL TEC'!D55</f>
        <v>6</v>
      </c>
      <c r="G60" s="273">
        <f t="shared" si="0"/>
        <v>0</v>
      </c>
      <c r="H60" s="273">
        <f t="shared" si="1"/>
        <v>0</v>
      </c>
      <c r="I60" s="273">
        <f t="shared" si="2"/>
        <v>0</v>
      </c>
      <c r="J60" s="273">
        <f t="shared" si="3"/>
        <v>0</v>
      </c>
      <c r="K60" s="273">
        <f t="shared" si="4"/>
        <v>0</v>
      </c>
      <c r="L60" s="273">
        <f t="shared" si="5"/>
        <v>0</v>
      </c>
      <c r="M60" s="273">
        <f t="shared" si="6"/>
        <v>0</v>
      </c>
      <c r="N60" s="273">
        <f t="shared" si="7"/>
        <v>0</v>
      </c>
      <c r="O60" s="273">
        <f t="shared" si="8"/>
        <v>0</v>
      </c>
      <c r="P60" s="274">
        <f t="shared" si="9"/>
        <v>0</v>
      </c>
      <c r="Q60" s="22">
        <f t="shared" si="10"/>
        <v>0</v>
      </c>
      <c r="R60" s="115" t="e">
        <f t="shared" si="11"/>
        <v>#DIV/0!</v>
      </c>
    </row>
    <row r="61" spans="1:18" ht="18.75" customHeight="1" x14ac:dyDescent="0.3">
      <c r="A61" s="2"/>
      <c r="B61" s="330" t="str">
        <f>'CRONOGRAMA PERSONAL'!B64</f>
        <v>Especialista medio en Seguridad Industrial y Salud Ocupacional</v>
      </c>
      <c r="C61" s="273">
        <f>'REMUNERACIONES PERSONAL TEC'!E56</f>
        <v>0</v>
      </c>
      <c r="D61" s="331">
        <f>'REMUNERACIONES PERSONAL TEC'!B56</f>
        <v>1</v>
      </c>
      <c r="E61" s="332">
        <f>'REMUNERACIONES PERSONAL TEC'!C56</f>
        <v>0.5</v>
      </c>
      <c r="F61" s="331">
        <f>'REMUNERACIONES PERSONAL TEC'!D56</f>
        <v>6</v>
      </c>
      <c r="G61" s="273">
        <f t="shared" si="0"/>
        <v>0</v>
      </c>
      <c r="H61" s="273">
        <f t="shared" si="1"/>
        <v>0</v>
      </c>
      <c r="I61" s="273">
        <f t="shared" si="2"/>
        <v>0</v>
      </c>
      <c r="J61" s="273">
        <f t="shared" si="3"/>
        <v>0</v>
      </c>
      <c r="K61" s="273">
        <f t="shared" si="4"/>
        <v>0</v>
      </c>
      <c r="L61" s="273">
        <f t="shared" si="5"/>
        <v>0</v>
      </c>
      <c r="M61" s="273">
        <f t="shared" si="6"/>
        <v>0</v>
      </c>
      <c r="N61" s="273">
        <f t="shared" si="7"/>
        <v>0</v>
      </c>
      <c r="O61" s="273">
        <f t="shared" si="8"/>
        <v>0</v>
      </c>
      <c r="P61" s="274">
        <f t="shared" si="9"/>
        <v>0</v>
      </c>
      <c r="Q61" s="22">
        <f t="shared" si="10"/>
        <v>0</v>
      </c>
      <c r="R61" s="115" t="e">
        <f t="shared" si="11"/>
        <v>#DIV/0!</v>
      </c>
    </row>
    <row r="62" spans="1:18" ht="18.75" customHeight="1" x14ac:dyDescent="0.3">
      <c r="A62" s="2"/>
      <c r="B62" s="330" t="str">
        <f>'CRONOGRAMA PERSONAL'!B65</f>
        <v xml:space="preserve">Dibujante BIM - Civil </v>
      </c>
      <c r="C62" s="273">
        <f>'REMUNERACIONES PERSONAL TEC'!E57</f>
        <v>0</v>
      </c>
      <c r="D62" s="331">
        <f>'REMUNERACIONES PERSONAL TEC'!B57</f>
        <v>1</v>
      </c>
      <c r="E62" s="332">
        <f>'REMUNERACIONES PERSONAL TEC'!C57</f>
        <v>0.5</v>
      </c>
      <c r="F62" s="331">
        <f>'REMUNERACIONES PERSONAL TEC'!D57</f>
        <v>6</v>
      </c>
      <c r="G62" s="273">
        <f t="shared" si="0"/>
        <v>0</v>
      </c>
      <c r="H62" s="273">
        <f t="shared" si="1"/>
        <v>0</v>
      </c>
      <c r="I62" s="273">
        <f t="shared" si="2"/>
        <v>0</v>
      </c>
      <c r="J62" s="273">
        <f t="shared" si="3"/>
        <v>0</v>
      </c>
      <c r="K62" s="273">
        <f t="shared" si="4"/>
        <v>0</v>
      </c>
      <c r="L62" s="273">
        <f t="shared" si="5"/>
        <v>0</v>
      </c>
      <c r="M62" s="273">
        <f t="shared" si="6"/>
        <v>0</v>
      </c>
      <c r="N62" s="273">
        <f t="shared" si="7"/>
        <v>0</v>
      </c>
      <c r="O62" s="273">
        <f t="shared" si="8"/>
        <v>0</v>
      </c>
      <c r="P62" s="274">
        <f t="shared" si="9"/>
        <v>0</v>
      </c>
      <c r="Q62" s="22">
        <f t="shared" si="10"/>
        <v>0</v>
      </c>
      <c r="R62" s="115" t="e">
        <f t="shared" si="11"/>
        <v>#DIV/0!</v>
      </c>
    </row>
    <row r="63" spans="1:18" ht="18.75" customHeight="1" x14ac:dyDescent="0.3">
      <c r="A63" s="2"/>
      <c r="B63" s="330" t="str">
        <f>'CRONOGRAMA PERSONAL'!B66</f>
        <v>Contador</v>
      </c>
      <c r="C63" s="273">
        <f>'REMUNERACIONES PERSONAL ADM'!E14</f>
        <v>0</v>
      </c>
      <c r="D63" s="331">
        <f>'REMUNERACIONES PERSONAL ADM'!B14</f>
        <v>1</v>
      </c>
      <c r="E63" s="332">
        <f>'REMUNERACIONES PERSONAL ADM'!C14</f>
        <v>0.5</v>
      </c>
      <c r="F63" s="331">
        <f>'REMUNERACIONES PERSONAL ADM'!D14</f>
        <v>6</v>
      </c>
      <c r="G63" s="273">
        <f t="shared" si="0"/>
        <v>0</v>
      </c>
      <c r="H63" s="273">
        <f t="shared" si="1"/>
        <v>0</v>
      </c>
      <c r="I63" s="273">
        <f t="shared" si="2"/>
        <v>0</v>
      </c>
      <c r="J63" s="273">
        <f t="shared" si="3"/>
        <v>0</v>
      </c>
      <c r="K63" s="273">
        <f t="shared" si="4"/>
        <v>0</v>
      </c>
      <c r="L63" s="273">
        <f t="shared" si="5"/>
        <v>0</v>
      </c>
      <c r="M63" s="273">
        <f t="shared" si="6"/>
        <v>0</v>
      </c>
      <c r="N63" s="273">
        <f t="shared" si="7"/>
        <v>0</v>
      </c>
      <c r="O63" s="273">
        <f t="shared" si="8"/>
        <v>0</v>
      </c>
      <c r="P63" s="274">
        <f t="shared" si="9"/>
        <v>0</v>
      </c>
      <c r="Q63" s="22">
        <f t="shared" si="10"/>
        <v>0</v>
      </c>
      <c r="R63" s="115" t="e">
        <f t="shared" si="11"/>
        <v>#DIV/0!</v>
      </c>
    </row>
    <row r="64" spans="1:18" ht="18.75" customHeight="1" x14ac:dyDescent="0.3">
      <c r="A64" s="2"/>
      <c r="B64" s="330" t="str">
        <f>'CRONOGRAMA PERSONAL'!B67</f>
        <v xml:space="preserve">Secretaria Ejecutiva </v>
      </c>
      <c r="C64" s="273">
        <f>'REMUNERACIONES PERSONAL ADM'!E15</f>
        <v>0</v>
      </c>
      <c r="D64" s="331">
        <f>'REMUNERACIONES PERSONAL ADM'!B15</f>
        <v>1</v>
      </c>
      <c r="E64" s="332">
        <f>'REMUNERACIONES PERSONAL ADM'!C15</f>
        <v>0.5</v>
      </c>
      <c r="F64" s="331">
        <f>'REMUNERACIONES PERSONAL ADM'!D15</f>
        <v>6</v>
      </c>
      <c r="G64" s="273">
        <f t="shared" si="0"/>
        <v>0</v>
      </c>
      <c r="H64" s="273">
        <f t="shared" si="1"/>
        <v>0</v>
      </c>
      <c r="I64" s="273">
        <f t="shared" si="2"/>
        <v>0</v>
      </c>
      <c r="J64" s="273">
        <f t="shared" si="3"/>
        <v>0</v>
      </c>
      <c r="K64" s="273">
        <f t="shared" si="4"/>
        <v>0</v>
      </c>
      <c r="L64" s="273">
        <f t="shared" si="5"/>
        <v>0</v>
      </c>
      <c r="M64" s="273">
        <f t="shared" si="6"/>
        <v>0</v>
      </c>
      <c r="N64" s="273">
        <f t="shared" si="7"/>
        <v>0</v>
      </c>
      <c r="O64" s="273">
        <f t="shared" si="8"/>
        <v>0</v>
      </c>
      <c r="P64" s="274">
        <f t="shared" si="9"/>
        <v>0</v>
      </c>
      <c r="Q64" s="22">
        <f t="shared" si="10"/>
        <v>0</v>
      </c>
      <c r="R64" s="115" t="e">
        <f t="shared" si="11"/>
        <v>#DIV/0!</v>
      </c>
    </row>
    <row r="65" spans="1:18" ht="18.75" customHeight="1" thickBot="1" x14ac:dyDescent="0.35">
      <c r="A65" s="2"/>
      <c r="B65" s="328" t="str">
        <f>'CRONOGRAMA PERSONAL'!B68</f>
        <v xml:space="preserve">Chofer </v>
      </c>
      <c r="C65" s="280">
        <f>'REMUNERACIONES PERSONAL ADM'!E16</f>
        <v>0</v>
      </c>
      <c r="D65" s="281">
        <f>'REMUNERACIONES PERSONAL ADM'!B16</f>
        <v>1</v>
      </c>
      <c r="E65" s="282">
        <f>'REMUNERACIONES PERSONAL ADM'!C16</f>
        <v>0.5</v>
      </c>
      <c r="F65" s="281">
        <f>'REMUNERACIONES PERSONAL ADM'!D16</f>
        <v>6</v>
      </c>
      <c r="G65" s="280">
        <f t="shared" si="0"/>
        <v>0</v>
      </c>
      <c r="H65" s="280">
        <f t="shared" si="1"/>
        <v>0</v>
      </c>
      <c r="I65" s="280">
        <f t="shared" si="2"/>
        <v>0</v>
      </c>
      <c r="J65" s="280">
        <f t="shared" si="3"/>
        <v>0</v>
      </c>
      <c r="K65" s="280">
        <f t="shared" si="4"/>
        <v>0</v>
      </c>
      <c r="L65" s="280">
        <f t="shared" si="5"/>
        <v>0</v>
      </c>
      <c r="M65" s="280">
        <f t="shared" si="6"/>
        <v>0</v>
      </c>
      <c r="N65" s="280">
        <f t="shared" si="7"/>
        <v>0</v>
      </c>
      <c r="O65" s="280">
        <f t="shared" si="8"/>
        <v>0</v>
      </c>
      <c r="P65" s="329">
        <f t="shared" si="9"/>
        <v>0</v>
      </c>
      <c r="Q65" s="22">
        <f t="shared" si="10"/>
        <v>0</v>
      </c>
      <c r="R65" s="115" t="e">
        <f t="shared" si="11"/>
        <v>#DIV/0!</v>
      </c>
    </row>
    <row r="66" spans="1:18" s="1" customFormat="1" ht="15" customHeight="1" thickBot="1" x14ac:dyDescent="0.35">
      <c r="A66" s="2"/>
      <c r="B66" s="291" t="str">
        <f>'CRONOGRAMA PERSONAL'!B69</f>
        <v>C. INFORME FINAL - RECEPCIÓN DEFINITIVA FISCALIZACIÓN</v>
      </c>
      <c r="C66" s="292"/>
      <c r="D66" s="293"/>
      <c r="E66" s="294"/>
      <c r="F66" s="293"/>
      <c r="G66" s="295"/>
      <c r="H66" s="295"/>
      <c r="I66" s="295"/>
      <c r="J66" s="295"/>
      <c r="K66" s="295"/>
      <c r="L66" s="295"/>
      <c r="M66" s="295"/>
      <c r="N66" s="295"/>
      <c r="O66" s="295"/>
      <c r="P66" s="296"/>
      <c r="Q66" s="115"/>
    </row>
    <row r="67" spans="1:18" ht="18.75" customHeight="1" x14ac:dyDescent="0.3">
      <c r="A67" s="2"/>
      <c r="B67" s="326" t="str">
        <f>'CRONOGRAMA PERSONAL'!B70</f>
        <v>Director de Fiscalización</v>
      </c>
      <c r="C67" s="288">
        <f>'REMUNERACIONES PERSONAL TEC'!E59</f>
        <v>0</v>
      </c>
      <c r="D67" s="289">
        <f>'REMUNERACIONES PERSONAL TEC'!B59</f>
        <v>1</v>
      </c>
      <c r="E67" s="290">
        <f>'REMUNERACIONES PERSONAL TEC'!C59</f>
        <v>1</v>
      </c>
      <c r="F67" s="289">
        <f>'REMUNERACIONES PERSONAL TEC'!D59</f>
        <v>2</v>
      </c>
      <c r="G67" s="288">
        <f t="shared" si="0"/>
        <v>0</v>
      </c>
      <c r="H67" s="288">
        <f t="shared" si="1"/>
        <v>0</v>
      </c>
      <c r="I67" s="288">
        <f t="shared" si="2"/>
        <v>0</v>
      </c>
      <c r="J67" s="288">
        <f t="shared" si="3"/>
        <v>0</v>
      </c>
      <c r="K67" s="288">
        <f t="shared" si="4"/>
        <v>0</v>
      </c>
      <c r="L67" s="288">
        <f t="shared" si="5"/>
        <v>0</v>
      </c>
      <c r="M67" s="288">
        <f t="shared" si="6"/>
        <v>0</v>
      </c>
      <c r="N67" s="288">
        <f t="shared" si="7"/>
        <v>0</v>
      </c>
      <c r="O67" s="288">
        <f t="shared" si="8"/>
        <v>0</v>
      </c>
      <c r="P67" s="327">
        <f t="shared" si="9"/>
        <v>0</v>
      </c>
      <c r="Q67" s="22">
        <f t="shared" si="10"/>
        <v>0</v>
      </c>
      <c r="R67" s="115" t="e">
        <f t="shared" si="11"/>
        <v>#DIV/0!</v>
      </c>
    </row>
    <row r="68" spans="1:18" ht="18.75" customHeight="1" x14ac:dyDescent="0.3">
      <c r="A68" s="2"/>
      <c r="B68" s="330" t="str">
        <f>'CRONOGRAMA PERSONAL'!B71</f>
        <v>Jefe de Fiscalización Obra Civil</v>
      </c>
      <c r="C68" s="273">
        <f>'REMUNERACIONES PERSONAL TEC'!E60</f>
        <v>0</v>
      </c>
      <c r="D68" s="331">
        <f>'REMUNERACIONES PERSONAL TEC'!B60</f>
        <v>1</v>
      </c>
      <c r="E68" s="332">
        <f>'REMUNERACIONES PERSONAL TEC'!C60</f>
        <v>1</v>
      </c>
      <c r="F68" s="331">
        <f>'REMUNERACIONES PERSONAL TEC'!D60</f>
        <v>2</v>
      </c>
      <c r="G68" s="273">
        <f t="shared" si="0"/>
        <v>0</v>
      </c>
      <c r="H68" s="273">
        <f t="shared" si="1"/>
        <v>0</v>
      </c>
      <c r="I68" s="273">
        <f t="shared" si="2"/>
        <v>0</v>
      </c>
      <c r="J68" s="273">
        <f t="shared" si="3"/>
        <v>0</v>
      </c>
      <c r="K68" s="273">
        <f t="shared" si="4"/>
        <v>0</v>
      </c>
      <c r="L68" s="273">
        <f t="shared" si="5"/>
        <v>0</v>
      </c>
      <c r="M68" s="273">
        <f t="shared" si="6"/>
        <v>0</v>
      </c>
      <c r="N68" s="273">
        <f t="shared" si="7"/>
        <v>0</v>
      </c>
      <c r="O68" s="273">
        <f t="shared" si="8"/>
        <v>0</v>
      </c>
      <c r="P68" s="274">
        <f t="shared" si="9"/>
        <v>0</v>
      </c>
      <c r="Q68" s="22">
        <f t="shared" si="10"/>
        <v>0</v>
      </c>
      <c r="R68" s="115" t="e">
        <f t="shared" si="11"/>
        <v>#DIV/0!</v>
      </c>
    </row>
    <row r="69" spans="1:18" ht="18.75" customHeight="1" x14ac:dyDescent="0.3">
      <c r="A69" s="2"/>
      <c r="B69" s="330" t="str">
        <f>'CRONOGRAMA PERSONAL'!B72</f>
        <v>Jefe de Fiscalización Electromecánico</v>
      </c>
      <c r="C69" s="273">
        <f>'REMUNERACIONES PERSONAL TEC'!E61</f>
        <v>0</v>
      </c>
      <c r="D69" s="331">
        <f>'REMUNERACIONES PERSONAL TEC'!B61</f>
        <v>1</v>
      </c>
      <c r="E69" s="332">
        <f>'REMUNERACIONES PERSONAL TEC'!C61</f>
        <v>1</v>
      </c>
      <c r="F69" s="331">
        <f>'REMUNERACIONES PERSONAL TEC'!D61</f>
        <v>2</v>
      </c>
      <c r="G69" s="273">
        <f t="shared" si="0"/>
        <v>0</v>
      </c>
      <c r="H69" s="273">
        <f t="shared" si="1"/>
        <v>0</v>
      </c>
      <c r="I69" s="273">
        <f t="shared" si="2"/>
        <v>0</v>
      </c>
      <c r="J69" s="273">
        <f t="shared" si="3"/>
        <v>0</v>
      </c>
      <c r="K69" s="273">
        <f t="shared" si="4"/>
        <v>0</v>
      </c>
      <c r="L69" s="273">
        <f t="shared" si="5"/>
        <v>0</v>
      </c>
      <c r="M69" s="273">
        <f t="shared" si="6"/>
        <v>0</v>
      </c>
      <c r="N69" s="273">
        <f t="shared" si="7"/>
        <v>0</v>
      </c>
      <c r="O69" s="273">
        <f t="shared" si="8"/>
        <v>0</v>
      </c>
      <c r="P69" s="274">
        <f t="shared" si="9"/>
        <v>0</v>
      </c>
      <c r="Q69" s="22">
        <f t="shared" si="10"/>
        <v>0</v>
      </c>
      <c r="R69" s="115" t="e">
        <f t="shared" si="11"/>
        <v>#DIV/0!</v>
      </c>
    </row>
    <row r="70" spans="1:18" ht="18.75" customHeight="1" x14ac:dyDescent="0.3">
      <c r="A70" s="2"/>
      <c r="B70" s="330" t="str">
        <f>'CRONOGRAMA PERSONAL'!B73</f>
        <v>Especialista senior Planificación, Programación y Costos</v>
      </c>
      <c r="C70" s="273">
        <f>'REMUNERACIONES PERSONAL TEC'!E62</f>
        <v>0</v>
      </c>
      <c r="D70" s="331">
        <f>'REMUNERACIONES PERSONAL TEC'!B62</f>
        <v>1</v>
      </c>
      <c r="E70" s="332">
        <f>'REMUNERACIONES PERSONAL TEC'!C62</f>
        <v>1</v>
      </c>
      <c r="F70" s="331">
        <f>'REMUNERACIONES PERSONAL TEC'!D62</f>
        <v>2</v>
      </c>
      <c r="G70" s="273">
        <f t="shared" si="0"/>
        <v>0</v>
      </c>
      <c r="H70" s="273">
        <f t="shared" si="1"/>
        <v>0</v>
      </c>
      <c r="I70" s="273">
        <f t="shared" si="2"/>
        <v>0</v>
      </c>
      <c r="J70" s="273">
        <f t="shared" si="3"/>
        <v>0</v>
      </c>
      <c r="K70" s="273">
        <f t="shared" si="4"/>
        <v>0</v>
      </c>
      <c r="L70" s="273">
        <f>ROUND(C70/12,2)</f>
        <v>0</v>
      </c>
      <c r="M70" s="273">
        <f t="shared" si="6"/>
        <v>0</v>
      </c>
      <c r="N70" s="273">
        <f t="shared" si="7"/>
        <v>0</v>
      </c>
      <c r="O70" s="273">
        <f t="shared" si="8"/>
        <v>0</v>
      </c>
      <c r="P70" s="274">
        <f t="shared" si="9"/>
        <v>0</v>
      </c>
      <c r="Q70" s="22">
        <f t="shared" si="10"/>
        <v>0</v>
      </c>
      <c r="R70" s="115" t="e">
        <f t="shared" si="11"/>
        <v>#DIV/0!</v>
      </c>
    </row>
    <row r="71" spans="1:18" ht="18.75" customHeight="1" x14ac:dyDescent="0.3">
      <c r="A71" s="2"/>
      <c r="B71" s="330" t="str">
        <f>'CRONOGRAMA PERSONAL'!B74</f>
        <v>Contador</v>
      </c>
      <c r="C71" s="273">
        <f>'REMUNERACIONES PERSONAL ADM'!E19</f>
        <v>0</v>
      </c>
      <c r="D71" s="331">
        <f>'REMUNERACIONES PERSONAL ADM'!B19</f>
        <v>1</v>
      </c>
      <c r="E71" s="332">
        <f>'REMUNERACIONES PERSONAL ADM'!C19</f>
        <v>0.5</v>
      </c>
      <c r="F71" s="331">
        <f>'REMUNERACIONES PERSONAL ADM'!D19</f>
        <v>2</v>
      </c>
      <c r="G71" s="273">
        <f t="shared" si="0"/>
        <v>0</v>
      </c>
      <c r="H71" s="273">
        <f t="shared" si="1"/>
        <v>0</v>
      </c>
      <c r="I71" s="273">
        <f t="shared" si="2"/>
        <v>0</v>
      </c>
      <c r="J71" s="273">
        <f t="shared" si="3"/>
        <v>0</v>
      </c>
      <c r="K71" s="273">
        <f t="shared" si="4"/>
        <v>0</v>
      </c>
      <c r="L71" s="273">
        <f t="shared" si="5"/>
        <v>0</v>
      </c>
      <c r="M71" s="273">
        <f t="shared" si="6"/>
        <v>0</v>
      </c>
      <c r="N71" s="273">
        <f t="shared" si="7"/>
        <v>0</v>
      </c>
      <c r="O71" s="273">
        <f t="shared" si="8"/>
        <v>0</v>
      </c>
      <c r="P71" s="274">
        <f t="shared" si="9"/>
        <v>0</v>
      </c>
      <c r="Q71" s="22">
        <f t="shared" si="10"/>
        <v>0</v>
      </c>
      <c r="R71" s="115" t="e">
        <f t="shared" si="11"/>
        <v>#DIV/0!</v>
      </c>
    </row>
    <row r="72" spans="1:18" ht="18.75" customHeight="1" thickBot="1" x14ac:dyDescent="0.35">
      <c r="A72" s="2"/>
      <c r="B72" s="328" t="str">
        <f>'CRONOGRAMA PERSONAL'!B75</f>
        <v xml:space="preserve">Secretaria Ejecutiva </v>
      </c>
      <c r="C72" s="280">
        <f>'REMUNERACIONES PERSONAL ADM'!E20</f>
        <v>0</v>
      </c>
      <c r="D72" s="281">
        <f>'REMUNERACIONES PERSONAL ADM'!B20</f>
        <v>1</v>
      </c>
      <c r="E72" s="282">
        <f>'REMUNERACIONES PERSONAL ADM'!C20</f>
        <v>1</v>
      </c>
      <c r="F72" s="281">
        <f>'REMUNERACIONES PERSONAL ADM'!D20</f>
        <v>2</v>
      </c>
      <c r="G72" s="280">
        <f>ROUND(C72*0.0945,2)</f>
        <v>0</v>
      </c>
      <c r="H72" s="280">
        <f t="shared" si="1"/>
        <v>0</v>
      </c>
      <c r="I72" s="280">
        <f t="shared" si="2"/>
        <v>0</v>
      </c>
      <c r="J72" s="280">
        <f t="shared" si="3"/>
        <v>0</v>
      </c>
      <c r="K72" s="280">
        <f t="shared" si="4"/>
        <v>0</v>
      </c>
      <c r="L72" s="280">
        <f t="shared" si="5"/>
        <v>0</v>
      </c>
      <c r="M72" s="280">
        <f t="shared" si="6"/>
        <v>0</v>
      </c>
      <c r="N72" s="280">
        <f t="shared" si="7"/>
        <v>0</v>
      </c>
      <c r="O72" s="280">
        <f>SUM(H72:N72)</f>
        <v>0</v>
      </c>
      <c r="P72" s="329">
        <f t="shared" si="9"/>
        <v>0</v>
      </c>
      <c r="Q72" s="22">
        <f t="shared" si="10"/>
        <v>0</v>
      </c>
      <c r="R72" s="115" t="e">
        <f t="shared" si="11"/>
        <v>#DIV/0!</v>
      </c>
    </row>
    <row r="73" spans="1:18" s="7" customFormat="1" ht="24" customHeight="1" thickBot="1" x14ac:dyDescent="0.35">
      <c r="A73" s="3"/>
      <c r="B73" s="283" t="s">
        <v>6</v>
      </c>
      <c r="C73" s="284">
        <f>SUM(C9:C72)+C53+C48+C48+C48+C47</f>
        <v>0</v>
      </c>
      <c r="D73" s="285"/>
      <c r="E73" s="286"/>
      <c r="F73" s="285"/>
      <c r="G73" s="284">
        <f t="shared" ref="G73:P73" si="12">SUM(G7:G72)</f>
        <v>0</v>
      </c>
      <c r="H73" s="284">
        <f>SUM(H7:H72)</f>
        <v>0</v>
      </c>
      <c r="I73" s="284">
        <f>SUM(I7:I72)</f>
        <v>0</v>
      </c>
      <c r="J73" s="284">
        <f t="shared" si="12"/>
        <v>0</v>
      </c>
      <c r="K73" s="284">
        <f t="shared" si="12"/>
        <v>0</v>
      </c>
      <c r="L73" s="284">
        <f t="shared" si="12"/>
        <v>0</v>
      </c>
      <c r="M73" s="284">
        <f t="shared" si="12"/>
        <v>0</v>
      </c>
      <c r="N73" s="284">
        <f t="shared" si="12"/>
        <v>0</v>
      </c>
      <c r="O73" s="284">
        <f t="shared" si="12"/>
        <v>0</v>
      </c>
      <c r="P73" s="287">
        <f t="shared" si="12"/>
        <v>0</v>
      </c>
    </row>
    <row r="74" spans="1:18" ht="15" customHeight="1" x14ac:dyDescent="0.3">
      <c r="A74" s="2"/>
      <c r="B74" s="3"/>
      <c r="C74" s="132"/>
      <c r="D74" s="137"/>
      <c r="E74" s="141"/>
      <c r="F74" s="137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8" ht="24" customHeight="1" x14ac:dyDescent="0.3">
      <c r="A75" s="2"/>
      <c r="B75" s="505" t="s">
        <v>278</v>
      </c>
      <c r="C75" s="505"/>
      <c r="D75" s="505"/>
      <c r="E75" s="505"/>
      <c r="F75" s="505"/>
      <c r="G75" s="505"/>
      <c r="H75" s="3"/>
      <c r="I75" s="3"/>
      <c r="J75" s="3"/>
      <c r="K75" s="3"/>
      <c r="L75" s="3"/>
      <c r="M75" s="3"/>
      <c r="N75" s="3"/>
      <c r="O75" s="3"/>
      <c r="P75" s="3"/>
    </row>
    <row r="76" spans="1:18" ht="15" customHeight="1" x14ac:dyDescent="0.3">
      <c r="A76" s="2"/>
      <c r="B76" s="3"/>
      <c r="C76" s="132"/>
      <c r="D76" s="137"/>
      <c r="E76" s="141"/>
      <c r="F76" s="137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8" ht="15" customHeight="1" x14ac:dyDescent="0.3">
      <c r="A77" s="2"/>
      <c r="B77" s="3"/>
      <c r="C77" s="132"/>
      <c r="D77" s="137"/>
      <c r="E77" s="141"/>
      <c r="F77" s="137"/>
      <c r="G77" s="3"/>
      <c r="H77" s="3"/>
      <c r="I77" s="3"/>
      <c r="J77" s="4"/>
      <c r="K77" s="4"/>
      <c r="L77" s="3"/>
      <c r="M77" s="7"/>
      <c r="N77" s="3"/>
      <c r="O77" s="3"/>
      <c r="P77" s="3"/>
    </row>
    <row r="78" spans="1:18" ht="15" customHeight="1" x14ac:dyDescent="0.3">
      <c r="A78" s="2"/>
      <c r="B78" s="3"/>
      <c r="C78" s="132"/>
      <c r="D78" s="137"/>
      <c r="E78" s="141"/>
      <c r="F78" s="137"/>
      <c r="G78" s="519"/>
      <c r="H78" s="519"/>
      <c r="I78" s="519"/>
      <c r="J78" s="519"/>
      <c r="K78" s="13"/>
      <c r="L78" s="3"/>
      <c r="M78" s="519"/>
      <c r="N78" s="519"/>
      <c r="O78" s="519"/>
      <c r="P78" s="519"/>
    </row>
    <row r="79" spans="1:18" ht="15" customHeight="1" x14ac:dyDescent="0.3">
      <c r="A79" s="2"/>
      <c r="B79" s="3"/>
      <c r="C79" s="132"/>
      <c r="D79" s="137"/>
      <c r="E79" s="141"/>
      <c r="F79" s="137"/>
      <c r="G79" s="3"/>
      <c r="H79" s="11"/>
      <c r="I79" s="3"/>
      <c r="J79" s="3"/>
      <c r="K79" s="3"/>
      <c r="L79" s="11"/>
      <c r="M79" s="11"/>
      <c r="N79" s="11"/>
      <c r="O79" s="3"/>
      <c r="P79" s="3"/>
    </row>
    <row r="80" spans="1:18" ht="15" customHeight="1" x14ac:dyDescent="0.3">
      <c r="A80" s="2"/>
      <c r="B80" s="13"/>
      <c r="C80" s="132"/>
      <c r="D80" s="137"/>
      <c r="E80" s="141"/>
      <c r="F80" s="137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x14ac:dyDescent="0.3">
      <c r="A81" s="2"/>
      <c r="B81" s="13"/>
      <c r="C81" s="132"/>
      <c r="D81" s="137"/>
      <c r="E81" s="141"/>
      <c r="F81" s="137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x14ac:dyDescent="0.3">
      <c r="B82" s="7"/>
      <c r="C82" s="122"/>
      <c r="E82" s="142"/>
      <c r="F82" s="138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1:16" x14ac:dyDescent="0.3">
      <c r="B83" s="7"/>
      <c r="C83" s="122"/>
      <c r="E83" s="142"/>
      <c r="F83" s="138"/>
      <c r="G83" s="7"/>
      <c r="H83" s="7"/>
      <c r="I83" s="7"/>
      <c r="J83" s="7"/>
      <c r="K83" s="7"/>
      <c r="L83" s="7"/>
      <c r="M83" s="7"/>
      <c r="N83" s="7"/>
      <c r="O83" s="7"/>
      <c r="P83" s="7"/>
    </row>
  </sheetData>
  <mergeCells count="8">
    <mergeCell ref="B2:P2"/>
    <mergeCell ref="B4:P4"/>
    <mergeCell ref="M78:P78"/>
    <mergeCell ref="G78:J78"/>
    <mergeCell ref="B5:B6"/>
    <mergeCell ref="D5:D6"/>
    <mergeCell ref="P5:P6"/>
    <mergeCell ref="B75:G75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scale="32" orientation="landscape" r:id="rId1"/>
  <headerFooter alignWithMargins="0"/>
  <colBreaks count="1" manualBreakCount="1">
    <brk id="16" max="32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  <pageSetUpPr fitToPage="1"/>
  </sheetPr>
  <dimension ref="A1:N57"/>
  <sheetViews>
    <sheetView view="pageBreakPreview" topLeftCell="A2" zoomScale="112" zoomScaleSheetLayoutView="112" workbookViewId="0">
      <selection activeCell="D5" sqref="D5:D6"/>
    </sheetView>
  </sheetViews>
  <sheetFormatPr baseColWidth="10" defaultColWidth="10.88671875" defaultRowHeight="12" x14ac:dyDescent="0.3"/>
  <cols>
    <col min="1" max="1" width="55.5546875" style="3" customWidth="1"/>
    <col min="2" max="2" width="16.5546875" style="3" hidden="1" customWidth="1"/>
    <col min="3" max="3" width="10.33203125" style="3" customWidth="1"/>
    <col min="4" max="4" width="13.33203125" style="3" customWidth="1"/>
    <col min="5" max="5" width="14.88671875" style="3" customWidth="1"/>
    <col min="6" max="6" width="16.88671875" style="3" customWidth="1"/>
    <col min="7" max="7" width="74.5546875" style="3" hidden="1" customWidth="1"/>
    <col min="8" max="14" width="0" style="3" hidden="1" customWidth="1"/>
    <col min="15" max="16384" width="10.88671875" style="3"/>
  </cols>
  <sheetData>
    <row r="1" spans="1:14" ht="9" customHeight="1" x14ac:dyDescent="0.3">
      <c r="A1" s="20"/>
      <c r="B1" s="20"/>
      <c r="C1" s="20"/>
      <c r="D1" s="20"/>
      <c r="E1" s="20"/>
      <c r="F1" s="20"/>
    </row>
    <row r="2" spans="1:14" ht="42.6" customHeight="1" x14ac:dyDescent="0.3">
      <c r="A2" s="528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28"/>
      <c r="C2" s="528"/>
      <c r="D2" s="528"/>
      <c r="E2" s="528"/>
      <c r="F2" s="528"/>
    </row>
    <row r="3" spans="1:14" ht="9" customHeight="1" thickBot="1" x14ac:dyDescent="0.35">
      <c r="A3" s="52"/>
      <c r="B3" s="52"/>
      <c r="C3" s="52"/>
      <c r="D3" s="52"/>
      <c r="E3" s="52"/>
      <c r="F3" s="52"/>
    </row>
    <row r="4" spans="1:14" ht="24" customHeight="1" thickBot="1" x14ac:dyDescent="0.35">
      <c r="A4" s="525" t="s">
        <v>17</v>
      </c>
      <c r="B4" s="526"/>
      <c r="C4" s="526"/>
      <c r="D4" s="526"/>
      <c r="E4" s="526"/>
      <c r="F4" s="527"/>
    </row>
    <row r="5" spans="1:14" s="4" customFormat="1" ht="15" customHeight="1" x14ac:dyDescent="0.3">
      <c r="A5" s="510" t="s">
        <v>0</v>
      </c>
      <c r="B5" s="537" t="s">
        <v>3</v>
      </c>
      <c r="C5" s="530" t="s">
        <v>13</v>
      </c>
      <c r="D5" s="532" t="s">
        <v>279</v>
      </c>
      <c r="E5" s="530" t="s">
        <v>10</v>
      </c>
      <c r="F5" s="534"/>
    </row>
    <row r="6" spans="1:14" ht="15" customHeight="1" thickBot="1" x14ac:dyDescent="0.35">
      <c r="A6" s="511"/>
      <c r="B6" s="502"/>
      <c r="C6" s="531"/>
      <c r="D6" s="533"/>
      <c r="E6" s="278" t="s">
        <v>11</v>
      </c>
      <c r="F6" s="279" t="s">
        <v>6</v>
      </c>
    </row>
    <row r="7" spans="1:14" ht="18" customHeight="1" thickBot="1" x14ac:dyDescent="0.35">
      <c r="A7" s="50" t="str">
        <f>'CRONOGRAMA PERSONAL'!B5</f>
        <v>A.1 PERSONAL TÉCNICO PRINCIPAL</v>
      </c>
      <c r="B7" s="295"/>
      <c r="C7" s="412" t="s">
        <v>20</v>
      </c>
      <c r="D7" s="413">
        <f>D8+D10+D13+D23+D30</f>
        <v>181</v>
      </c>
      <c r="E7" s="414">
        <v>0</v>
      </c>
      <c r="F7" s="415">
        <f>F8+F10+F13+F23+F30</f>
        <v>0</v>
      </c>
    </row>
    <row r="8" spans="1:14" ht="18.75" customHeight="1" x14ac:dyDescent="0.3">
      <c r="A8" s="326" t="str">
        <f>'CRONOGRAMA PERSONAL'!B6</f>
        <v>A.1.1 Dirección</v>
      </c>
      <c r="B8" s="407"/>
      <c r="C8" s="408" t="s">
        <v>20</v>
      </c>
      <c r="D8" s="409">
        <f>B9+1</f>
        <v>32</v>
      </c>
      <c r="E8" s="410">
        <v>0</v>
      </c>
      <c r="F8" s="411">
        <f>D8*E8</f>
        <v>0</v>
      </c>
      <c r="G8" s="56" t="s">
        <v>91</v>
      </c>
      <c r="H8" s="55"/>
    </row>
    <row r="9" spans="1:14" ht="15" hidden="1" customHeight="1" x14ac:dyDescent="0.3">
      <c r="A9" s="45" t="str">
        <f>'CRONOGRAMA PERSONAL'!B7</f>
        <v>Director de Fiscalización</v>
      </c>
      <c r="B9" s="264">
        <f>'REMUNERACIONES PERSONAL TEC'!D9</f>
        <v>31</v>
      </c>
      <c r="C9" s="266" t="s">
        <v>20</v>
      </c>
      <c r="D9" s="267"/>
      <c r="E9" s="268"/>
      <c r="F9" s="269"/>
      <c r="J9" s="3" t="s">
        <v>83</v>
      </c>
      <c r="L9" s="3" t="s">
        <v>84</v>
      </c>
      <c r="M9" s="3" t="s">
        <v>85</v>
      </c>
    </row>
    <row r="10" spans="1:14" ht="20.399999999999999" customHeight="1" x14ac:dyDescent="0.3">
      <c r="A10" s="330" t="str">
        <f>'CRONOGRAMA PERSONAL'!B8</f>
        <v>A.1.2 Subdirección técnica</v>
      </c>
      <c r="B10" s="264">
        <v>2</v>
      </c>
      <c r="C10" s="266" t="s">
        <v>20</v>
      </c>
      <c r="D10" s="267">
        <f>B11*B10+2</f>
        <v>64</v>
      </c>
      <c r="E10" s="268">
        <v>0</v>
      </c>
      <c r="F10" s="269">
        <f>D10*E10</f>
        <v>0</v>
      </c>
      <c r="G10" s="56" t="s">
        <v>91</v>
      </c>
      <c r="I10" s="3" t="s">
        <v>86</v>
      </c>
      <c r="J10" s="3">
        <v>5</v>
      </c>
      <c r="K10" s="3" t="s">
        <v>89</v>
      </c>
      <c r="L10" s="3">
        <v>180</v>
      </c>
      <c r="M10" s="3">
        <v>50</v>
      </c>
    </row>
    <row r="11" spans="1:14" ht="15" hidden="1" customHeight="1" x14ac:dyDescent="0.3">
      <c r="A11" s="45" t="str">
        <f>'CRONOGRAMA PERSONAL'!B9</f>
        <v>Jefe de Fiscalización Obra Civil</v>
      </c>
      <c r="B11" s="264">
        <f>'REMUNERACIONES PERSONAL TEC'!D11</f>
        <v>31</v>
      </c>
      <c r="C11" s="266"/>
      <c r="D11" s="267"/>
      <c r="E11" s="268"/>
      <c r="F11" s="269"/>
      <c r="I11" s="3" t="s">
        <v>87</v>
      </c>
      <c r="J11" s="3">
        <v>10</v>
      </c>
      <c r="K11" s="3" t="s">
        <v>90</v>
      </c>
      <c r="L11" s="3">
        <v>50</v>
      </c>
    </row>
    <row r="12" spans="1:14" ht="15" hidden="1" customHeight="1" x14ac:dyDescent="0.3">
      <c r="A12" s="45" t="str">
        <f>'CRONOGRAMA PERSONAL'!B10</f>
        <v>Jefe de Fiscalización Electromecánico</v>
      </c>
      <c r="B12" s="264">
        <f>'REMUNERACIONES PERSONAL TEC'!D12</f>
        <v>31</v>
      </c>
      <c r="C12" s="266"/>
      <c r="D12" s="267"/>
      <c r="E12" s="268"/>
      <c r="F12" s="269"/>
    </row>
    <row r="13" spans="1:14" ht="18.75" customHeight="1" x14ac:dyDescent="0.3">
      <c r="A13" s="330" t="str">
        <f>'CRONOGRAMA PERSONAL'!B11</f>
        <v>A.1.3 Especialistas Revisión y aprobación de Diseños</v>
      </c>
      <c r="B13" s="264">
        <v>11</v>
      </c>
      <c r="C13" s="266" t="s">
        <v>20</v>
      </c>
      <c r="D13" s="267">
        <f>B13</f>
        <v>11</v>
      </c>
      <c r="E13" s="268">
        <v>0</v>
      </c>
      <c r="F13" s="269">
        <f>D13*E13</f>
        <v>0</v>
      </c>
      <c r="G13" s="56" t="s">
        <v>92</v>
      </c>
      <c r="I13" s="3" t="s">
        <v>88</v>
      </c>
      <c r="J13" s="3">
        <v>5</v>
      </c>
    </row>
    <row r="14" spans="1:14" ht="15" hidden="1" customHeight="1" x14ac:dyDescent="0.3">
      <c r="A14" s="45" t="str">
        <f>'CRONOGRAMA PERSONAL'!B12</f>
        <v>Especialista senior Diseños e Ingeniería de Integración</v>
      </c>
      <c r="B14" s="264"/>
      <c r="C14" s="266"/>
      <c r="D14" s="267"/>
      <c r="E14" s="268"/>
      <c r="F14" s="269">
        <f t="shared" ref="F14:F22" si="0">D14*E14</f>
        <v>0</v>
      </c>
      <c r="J14" s="3">
        <f>SUM(J10:J13)</f>
        <v>20</v>
      </c>
      <c r="L14" s="3">
        <f>SUM(L10:L13)</f>
        <v>230</v>
      </c>
      <c r="M14" s="3">
        <f>SUM(M10:M13)</f>
        <v>50</v>
      </c>
      <c r="N14" s="3">
        <f>SUM(J14:M14)</f>
        <v>300</v>
      </c>
    </row>
    <row r="15" spans="1:14" ht="15" hidden="1" customHeight="1" x14ac:dyDescent="0.3">
      <c r="A15" s="45" t="str">
        <f>'CRONOGRAMA PERSONAL'!B13</f>
        <v>Especialista senior Geología (Esp. Geotecnia)</v>
      </c>
      <c r="B15" s="264"/>
      <c r="C15" s="266"/>
      <c r="D15" s="267"/>
      <c r="E15" s="268"/>
      <c r="F15" s="269">
        <f t="shared" si="0"/>
        <v>0</v>
      </c>
    </row>
    <row r="16" spans="1:14" ht="15" hidden="1" customHeight="1" thickBot="1" x14ac:dyDescent="0.35">
      <c r="A16" s="45" t="str">
        <f>'CRONOGRAMA PERSONAL'!B14</f>
        <v>Especialista senior Diseño Estructural y Hormigones</v>
      </c>
      <c r="B16" s="264"/>
      <c r="C16" s="266"/>
      <c r="D16" s="267"/>
      <c r="E16" s="268"/>
      <c r="F16" s="269">
        <f t="shared" si="0"/>
        <v>0</v>
      </c>
    </row>
    <row r="17" spans="1:10" ht="15" hidden="1" customHeight="1" thickBot="1" x14ac:dyDescent="0.35">
      <c r="A17" s="45" t="str">
        <f>'CRONOGRAMA PERSONAL'!B15</f>
        <v>Especialista senior Diseño de Obras Hidráulicas (Hidroeléctricas)</v>
      </c>
      <c r="B17" s="264"/>
      <c r="C17" s="266"/>
      <c r="D17" s="267"/>
      <c r="E17" s="268"/>
      <c r="F17" s="269">
        <f t="shared" si="0"/>
        <v>0</v>
      </c>
    </row>
    <row r="18" spans="1:10" ht="15" hidden="1" customHeight="1" x14ac:dyDescent="0.3">
      <c r="A18" s="45" t="str">
        <f>'CRONOGRAMA PERSONAL'!B16</f>
        <v>Especialista senior Diseño Vial</v>
      </c>
      <c r="B18" s="264"/>
      <c r="C18" s="266"/>
      <c r="D18" s="267"/>
      <c r="E18" s="268"/>
      <c r="F18" s="269">
        <f t="shared" si="0"/>
        <v>0</v>
      </c>
    </row>
    <row r="19" spans="1:10" ht="15" hidden="1" customHeight="1" x14ac:dyDescent="0.3">
      <c r="A19" s="45" t="str">
        <f>'CRONOGRAMA PERSONAL'!B17</f>
        <v>Especialista senior Planificación, Programación y Costos</v>
      </c>
      <c r="B19" s="264"/>
      <c r="C19" s="266"/>
      <c r="D19" s="267"/>
      <c r="E19" s="268"/>
      <c r="F19" s="269">
        <f t="shared" si="0"/>
        <v>0</v>
      </c>
    </row>
    <row r="20" spans="1:10" ht="15" hidden="1" customHeight="1" x14ac:dyDescent="0.3">
      <c r="A20" s="45" t="str">
        <f>'CRONOGRAMA PERSONAL'!B18</f>
        <v>Especialista senior Mecánico</v>
      </c>
      <c r="B20" s="264"/>
      <c r="C20" s="266"/>
      <c r="D20" s="267"/>
      <c r="E20" s="268"/>
      <c r="F20" s="269">
        <f t="shared" si="0"/>
        <v>0</v>
      </c>
    </row>
    <row r="21" spans="1:10" ht="15" hidden="1" customHeight="1" x14ac:dyDescent="0.3">
      <c r="A21" s="45" t="str">
        <f>'CRONOGRAMA PERSONAL'!B19</f>
        <v>Especialista senior Eléctrico</v>
      </c>
      <c r="B21" s="264"/>
      <c r="C21" s="266"/>
      <c r="D21" s="267"/>
      <c r="E21" s="268"/>
      <c r="F21" s="269">
        <f t="shared" si="0"/>
        <v>0</v>
      </c>
    </row>
    <row r="22" spans="1:10" ht="15" hidden="1" customHeight="1" x14ac:dyDescent="0.3">
      <c r="A22" s="45" t="str">
        <f>'CRONOGRAMA PERSONAL'!B20</f>
        <v>Especialista senior Electrónico</v>
      </c>
      <c r="B22" s="264"/>
      <c r="C22" s="266"/>
      <c r="D22" s="267"/>
      <c r="E22" s="268"/>
      <c r="F22" s="269">
        <f t="shared" si="0"/>
        <v>0</v>
      </c>
    </row>
    <row r="23" spans="1:10" ht="15" customHeight="1" x14ac:dyDescent="0.3">
      <c r="A23" s="330" t="str">
        <f>'CRONOGRAMA PERSONAL'!B21</f>
        <v xml:space="preserve">A.1.4 Especialistas Supervisión de Obra y Construcción </v>
      </c>
      <c r="B23" s="264">
        <v>6</v>
      </c>
      <c r="C23" s="266" t="s">
        <v>20</v>
      </c>
      <c r="D23" s="267">
        <f>ROUNDUP(B23*3*(B24/12),0)</f>
        <v>44</v>
      </c>
      <c r="E23" s="268">
        <v>0</v>
      </c>
      <c r="F23" s="269">
        <f>D23*E23</f>
        <v>0</v>
      </c>
      <c r="G23" s="55" t="s">
        <v>93</v>
      </c>
    </row>
    <row r="24" spans="1:10" ht="15" hidden="1" customHeight="1" x14ac:dyDescent="0.3">
      <c r="A24" s="45" t="str">
        <f>'CRONOGRAMA PERSONAL'!B22</f>
        <v>Especialista senior Hidráulico</v>
      </c>
      <c r="B24" s="264">
        <v>29</v>
      </c>
      <c r="C24" s="266" t="s">
        <v>20</v>
      </c>
      <c r="D24" s="267"/>
      <c r="E24" s="268"/>
      <c r="F24" s="269"/>
    </row>
    <row r="25" spans="1:10" ht="15" hidden="1" customHeight="1" x14ac:dyDescent="0.3">
      <c r="A25" s="45" t="str">
        <f>'CRONOGRAMA PERSONAL'!B23</f>
        <v>Especialista senior Geólogo (Esp. Geotecnia)</v>
      </c>
      <c r="B25" s="264"/>
      <c r="C25" s="266"/>
      <c r="D25" s="267"/>
      <c r="E25" s="268"/>
      <c r="F25" s="269"/>
    </row>
    <row r="26" spans="1:10" ht="15" hidden="1" customHeight="1" x14ac:dyDescent="0.3">
      <c r="A26" s="45" t="str">
        <f>'CRONOGRAMA PERSONAL'!B24</f>
        <v>Especialista senior Estructural</v>
      </c>
      <c r="B26" s="264"/>
      <c r="C26" s="266"/>
      <c r="D26" s="267"/>
      <c r="E26" s="268"/>
      <c r="F26" s="269"/>
      <c r="H26" s="3">
        <v>3</v>
      </c>
      <c r="I26" s="3">
        <v>2.08</v>
      </c>
      <c r="J26" s="3">
        <f>H26*I26</f>
        <v>6.24</v>
      </c>
    </row>
    <row r="27" spans="1:10" ht="15" hidden="1" customHeight="1" x14ac:dyDescent="0.3">
      <c r="A27" s="45" t="str">
        <f>'CRONOGRAMA PERSONAL'!B25</f>
        <v>Especialista senior Control de Calidad</v>
      </c>
      <c r="B27" s="264"/>
      <c r="C27" s="266" t="s">
        <v>20</v>
      </c>
      <c r="D27" s="267"/>
      <c r="E27" s="268"/>
      <c r="F27" s="269"/>
      <c r="H27" s="3">
        <v>3</v>
      </c>
      <c r="I27" s="3">
        <v>2.08</v>
      </c>
      <c r="J27" s="3">
        <f t="shared" ref="J27:J31" si="1">H27*I27</f>
        <v>6.24</v>
      </c>
    </row>
    <row r="28" spans="1:10" ht="15" hidden="1" customHeight="1" x14ac:dyDescent="0.3">
      <c r="A28" s="45" t="str">
        <f>'CRONOGRAMA PERSONAL'!B26</f>
        <v>Especialista senior Vial</v>
      </c>
      <c r="B28" s="264"/>
      <c r="C28" s="266" t="s">
        <v>20</v>
      </c>
      <c r="D28" s="267"/>
      <c r="E28" s="268"/>
      <c r="F28" s="269"/>
      <c r="H28" s="3">
        <v>3</v>
      </c>
      <c r="I28" s="3">
        <v>2.08</v>
      </c>
      <c r="J28" s="3">
        <f t="shared" si="1"/>
        <v>6.24</v>
      </c>
    </row>
    <row r="29" spans="1:10" ht="15" hidden="1" customHeight="1" x14ac:dyDescent="0.3">
      <c r="A29" s="45" t="str">
        <f>'CRONOGRAMA PERSONAL'!B27</f>
        <v>Especialista senior en Planificación, Programación y Costos</v>
      </c>
      <c r="B29" s="264"/>
      <c r="C29" s="266" t="s">
        <v>20</v>
      </c>
      <c r="D29" s="267"/>
      <c r="E29" s="268"/>
      <c r="F29" s="269"/>
      <c r="H29" s="3">
        <v>3</v>
      </c>
      <c r="I29" s="3">
        <v>2.08</v>
      </c>
      <c r="J29" s="3">
        <f t="shared" si="1"/>
        <v>6.24</v>
      </c>
    </row>
    <row r="30" spans="1:10" ht="15" customHeight="1" thickBot="1" x14ac:dyDescent="0.35">
      <c r="A30" s="330" t="str">
        <f>'CRONOGRAMA PERSONAL'!B28</f>
        <v>A.1.5 Especialistas Supervisión de Equipamiento, Montaje y Operación</v>
      </c>
      <c r="B30" s="264">
        <v>3</v>
      </c>
      <c r="C30" s="266" t="s">
        <v>20</v>
      </c>
      <c r="D30" s="267">
        <f>ROUNDUP(B30*2*5,0)</f>
        <v>30</v>
      </c>
      <c r="E30" s="268">
        <v>0</v>
      </c>
      <c r="F30" s="269">
        <f t="shared" ref="F30" si="2">D30*E30</f>
        <v>0</v>
      </c>
      <c r="G30" s="55" t="s">
        <v>212</v>
      </c>
      <c r="H30" s="3">
        <v>3</v>
      </c>
      <c r="I30" s="3">
        <v>2.08</v>
      </c>
      <c r="J30" s="3">
        <f t="shared" si="1"/>
        <v>6.24</v>
      </c>
    </row>
    <row r="31" spans="1:10" ht="15" hidden="1" customHeight="1" x14ac:dyDescent="0.3">
      <c r="A31" s="45" t="str">
        <f>'CRONOGRAMA PERSONAL'!B29</f>
        <v>Especialista senior Mecánico</v>
      </c>
      <c r="B31" s="264">
        <v>8</v>
      </c>
      <c r="C31" s="266" t="s">
        <v>20</v>
      </c>
      <c r="D31" s="267"/>
      <c r="E31" s="270"/>
      <c r="F31" s="271"/>
      <c r="H31" s="3">
        <v>3</v>
      </c>
      <c r="I31" s="3">
        <v>2.08</v>
      </c>
      <c r="J31" s="3">
        <f t="shared" si="1"/>
        <v>6.24</v>
      </c>
    </row>
    <row r="32" spans="1:10" ht="25.5" hidden="1" customHeight="1" x14ac:dyDescent="0.3">
      <c r="A32" s="45" t="str">
        <f>'CRONOGRAMA PERSONAL'!B30</f>
        <v>Especialista senior Eléctrico</v>
      </c>
      <c r="B32" s="264"/>
      <c r="C32" s="266"/>
      <c r="D32" s="267"/>
      <c r="E32" s="268"/>
      <c r="F32" s="269"/>
      <c r="G32" s="57"/>
      <c r="J32" s="3">
        <f>SUM(J26:J31)</f>
        <v>37.440000000000005</v>
      </c>
    </row>
    <row r="33" spans="1:7" ht="15" hidden="1" customHeight="1" x14ac:dyDescent="0.3">
      <c r="A33" s="45" t="str">
        <f>'CRONOGRAMA PERSONAL'!B31</f>
        <v>Especialista senior Electrónico</v>
      </c>
      <c r="B33" s="264"/>
      <c r="C33" s="266"/>
      <c r="D33" s="267"/>
      <c r="E33" s="270"/>
      <c r="F33" s="271"/>
    </row>
    <row r="34" spans="1:7" ht="15" hidden="1" customHeight="1" x14ac:dyDescent="0.3">
      <c r="A34" s="265" t="str">
        <f>'CRONOGRAMA PERSONAL'!B32</f>
        <v>A.1.6 Especialistas Supervisión Ambiente y Seguridad</v>
      </c>
      <c r="B34" s="264"/>
      <c r="C34" s="266" t="s">
        <v>20</v>
      </c>
      <c r="D34" s="267"/>
      <c r="E34" s="270"/>
      <c r="F34" s="271"/>
    </row>
    <row r="35" spans="1:7" ht="15" hidden="1" customHeight="1" x14ac:dyDescent="0.3">
      <c r="A35" s="45" t="str">
        <f>'CRONOGRAMA PERSONAL'!B33</f>
        <v>Especialista medio en Medio Ambiente</v>
      </c>
      <c r="B35" s="264"/>
      <c r="C35" s="266" t="s">
        <v>20</v>
      </c>
      <c r="D35" s="267"/>
      <c r="E35" s="270"/>
      <c r="F35" s="271"/>
    </row>
    <row r="36" spans="1:7" ht="15" hidden="1" customHeight="1" thickBot="1" x14ac:dyDescent="0.35">
      <c r="A36" s="374" t="str">
        <f>'CRONOGRAMA PERSONAL'!B34</f>
        <v>Especialista medio en Seguridad Industrial y Salud Ocupacional</v>
      </c>
      <c r="B36" s="416"/>
      <c r="C36" s="417" t="s">
        <v>20</v>
      </c>
      <c r="D36" s="418"/>
      <c r="E36" s="419"/>
      <c r="F36" s="420"/>
    </row>
    <row r="37" spans="1:7" ht="18.600000000000001" customHeight="1" thickBot="1" x14ac:dyDescent="0.35">
      <c r="A37" s="50" t="str">
        <f>'CRONOGRAMA PERSONAL'!B35</f>
        <v>A.2 PERSONAL TÉCNICO AUXILIAR</v>
      </c>
      <c r="B37" s="423">
        <v>5</v>
      </c>
      <c r="C37" s="412" t="s">
        <v>20</v>
      </c>
      <c r="D37" s="413">
        <f>D38+D41</f>
        <v>40</v>
      </c>
      <c r="E37" s="414">
        <v>0</v>
      </c>
      <c r="F37" s="415">
        <f>F38+F41</f>
        <v>0</v>
      </c>
      <c r="G37" s="57" t="s">
        <v>96</v>
      </c>
    </row>
    <row r="38" spans="1:7" ht="22.8" x14ac:dyDescent="0.3">
      <c r="A38" s="421" t="str">
        <f>'CRONOGRAMA PERSONAL'!B36</f>
        <v xml:space="preserve">A.2.1 Obras Civiles: A cielo abierto, casa de máquinas, tubería de presión, subestación, línea de transmisión, vías, control de calidad </v>
      </c>
      <c r="B38" s="422">
        <v>2</v>
      </c>
      <c r="C38" s="408" t="s">
        <v>20</v>
      </c>
      <c r="D38" s="409">
        <f>ROUNDUP(B38*2*(B39/12),0)</f>
        <v>10</v>
      </c>
      <c r="E38" s="410">
        <v>0</v>
      </c>
      <c r="F38" s="411">
        <f t="shared" ref="F38" si="3">D38*E38</f>
        <v>0</v>
      </c>
      <c r="G38" s="55" t="s">
        <v>95</v>
      </c>
    </row>
    <row r="39" spans="1:7" ht="20.399999999999999" hidden="1" x14ac:dyDescent="0.3">
      <c r="A39" s="272" t="str">
        <f>'CRONOGRAMA PERSONAL'!B37</f>
        <v>Ingeniero Junior - Residente de Obra, Conducción - Vías - Control de calidad - Escombreras</v>
      </c>
      <c r="B39" s="264">
        <v>29</v>
      </c>
      <c r="C39" s="266"/>
      <c r="D39" s="401"/>
      <c r="E39" s="402"/>
      <c r="F39" s="403"/>
    </row>
    <row r="40" spans="1:7" ht="31.2" hidden="1" customHeight="1" thickBot="1" x14ac:dyDescent="0.35">
      <c r="A40" s="272" t="str">
        <f>'CRONOGRAMA PERSONAL'!B38</f>
        <v>Ingeniero Junior - Residente de Obra, Tubería de presión - CDM - Control de calidad - Subestación - Escombreras</v>
      </c>
      <c r="B40" s="264"/>
      <c r="C40" s="404"/>
      <c r="D40" s="264"/>
      <c r="E40" s="405"/>
      <c r="F40" s="406"/>
    </row>
    <row r="41" spans="1:7" ht="15" customHeight="1" thickBot="1" x14ac:dyDescent="0.35">
      <c r="A41" s="330" t="str">
        <f>'CRONOGRAMA PERSONAL'!B40</f>
        <v>A.2.3 Equipamiento, Montaje, Puesta en Operación</v>
      </c>
      <c r="B41" s="264">
        <v>3</v>
      </c>
      <c r="C41" s="266" t="s">
        <v>20</v>
      </c>
      <c r="D41" s="267">
        <f>ROUNDUP(B41*2*5,0)</f>
        <v>30</v>
      </c>
      <c r="E41" s="268">
        <v>0</v>
      </c>
      <c r="F41" s="269">
        <f t="shared" ref="F41" si="4">D41*E41</f>
        <v>0</v>
      </c>
      <c r="G41" s="55" t="s">
        <v>212</v>
      </c>
    </row>
    <row r="42" spans="1:7" ht="15" hidden="1" customHeight="1" x14ac:dyDescent="0.3">
      <c r="A42" s="45" t="str">
        <f>'CRONOGRAMA PERSONAL'!B41</f>
        <v>Ingeniero Junior - Residente Mecánico</v>
      </c>
      <c r="B42" s="264">
        <v>8</v>
      </c>
      <c r="C42" s="266" t="s">
        <v>20</v>
      </c>
      <c r="D42" s="267"/>
      <c r="E42" s="273"/>
      <c r="F42" s="274"/>
    </row>
    <row r="43" spans="1:7" ht="15" hidden="1" customHeight="1" x14ac:dyDescent="0.3">
      <c r="A43" s="45" t="str">
        <f>'CRONOGRAMA PERSONAL'!B42</f>
        <v xml:space="preserve">Ingeniero Junior - Residente Eléctrico </v>
      </c>
      <c r="B43" s="264"/>
      <c r="C43" s="266" t="s">
        <v>20</v>
      </c>
      <c r="D43" s="267"/>
      <c r="E43" s="268"/>
      <c r="F43" s="269"/>
    </row>
    <row r="44" spans="1:7" ht="19.5" hidden="1" customHeight="1" x14ac:dyDescent="0.3">
      <c r="A44" s="45" t="str">
        <f>'CRONOGRAMA PERSONAL'!B43</f>
        <v>Ingeniero Junior - Residente Electrónico</v>
      </c>
      <c r="B44" s="264"/>
      <c r="C44" s="266"/>
      <c r="D44" s="267"/>
      <c r="E44" s="268"/>
      <c r="F44" s="269"/>
      <c r="G44" s="55"/>
    </row>
    <row r="45" spans="1:7" ht="6.75" hidden="1" customHeight="1" thickBot="1" x14ac:dyDescent="0.35">
      <c r="A45" s="424"/>
      <c r="B45" s="425"/>
      <c r="C45" s="417"/>
      <c r="D45" s="425"/>
      <c r="E45" s="426"/>
      <c r="F45" s="427"/>
    </row>
    <row r="46" spans="1:7" ht="18.75" customHeight="1" thickBot="1" x14ac:dyDescent="0.35">
      <c r="A46" s="50" t="s">
        <v>177</v>
      </c>
      <c r="B46" s="295">
        <v>1</v>
      </c>
      <c r="C46" s="412" t="s">
        <v>20</v>
      </c>
      <c r="D46" s="413">
        <f>B47+1</f>
        <v>32</v>
      </c>
      <c r="E46" s="414">
        <v>0</v>
      </c>
      <c r="F46" s="415">
        <f t="shared" ref="F46" si="5">D46*E46</f>
        <v>0</v>
      </c>
      <c r="G46" s="56" t="s">
        <v>94</v>
      </c>
    </row>
    <row r="47" spans="1:7" ht="15" hidden="1" customHeight="1" x14ac:dyDescent="0.3">
      <c r="A47" s="362" t="s">
        <v>181</v>
      </c>
      <c r="B47" s="407">
        <v>31</v>
      </c>
      <c r="C47" s="408"/>
      <c r="D47" s="409"/>
      <c r="E47" s="428"/>
      <c r="F47" s="429"/>
    </row>
    <row r="48" spans="1:7" ht="19.5" customHeight="1" thickBot="1" x14ac:dyDescent="0.35">
      <c r="A48" s="535" t="s">
        <v>6</v>
      </c>
      <c r="B48" s="536"/>
      <c r="C48" s="536"/>
      <c r="D48" s="536"/>
      <c r="E48" s="275" t="s">
        <v>16</v>
      </c>
      <c r="F48" s="276">
        <f>F7+F37+F46</f>
        <v>0</v>
      </c>
    </row>
    <row r="49" spans="1:6" ht="15" customHeight="1" x14ac:dyDescent="0.3"/>
    <row r="50" spans="1:6" ht="27" customHeight="1" x14ac:dyDescent="0.3">
      <c r="A50" s="505" t="s">
        <v>278</v>
      </c>
      <c r="B50" s="505"/>
      <c r="C50" s="505"/>
      <c r="D50" s="505"/>
      <c r="E50" s="505"/>
      <c r="F50" s="505"/>
    </row>
    <row r="51" spans="1:6" ht="15" customHeight="1" x14ac:dyDescent="0.3">
      <c r="D51" s="21"/>
      <c r="F51" s="12"/>
    </row>
    <row r="52" spans="1:6" ht="15" customHeight="1" x14ac:dyDescent="0.3">
      <c r="A52" s="529"/>
      <c r="B52" s="529"/>
      <c r="C52" s="529"/>
      <c r="F52" s="23"/>
    </row>
    <row r="53" spans="1:6" ht="15" customHeight="1" x14ac:dyDescent="0.3">
      <c r="A53" s="529"/>
      <c r="B53" s="529"/>
      <c r="C53" s="529"/>
    </row>
    <row r="54" spans="1:6" ht="15" customHeight="1" x14ac:dyDescent="0.3"/>
    <row r="55" spans="1:6" ht="15" customHeight="1" x14ac:dyDescent="0.3"/>
    <row r="56" spans="1:6" ht="15" customHeight="1" x14ac:dyDescent="0.3">
      <c r="A56" s="6"/>
      <c r="B56" s="6"/>
      <c r="D56" s="524"/>
      <c r="E56" s="524"/>
      <c r="F56" s="524"/>
    </row>
    <row r="57" spans="1:6" ht="15" customHeight="1" x14ac:dyDescent="0.3">
      <c r="A57" s="6"/>
      <c r="B57" s="6"/>
    </row>
  </sheetData>
  <mergeCells count="12">
    <mergeCell ref="D56:F56"/>
    <mergeCell ref="A4:F4"/>
    <mergeCell ref="A2:F2"/>
    <mergeCell ref="A53:C53"/>
    <mergeCell ref="A52:C52"/>
    <mergeCell ref="A5:A6"/>
    <mergeCell ref="C5:C6"/>
    <mergeCell ref="D5:D6"/>
    <mergeCell ref="E5:F5"/>
    <mergeCell ref="A48:D48"/>
    <mergeCell ref="B5:B6"/>
    <mergeCell ref="A50:F50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orientation="landscape" r:id="rId1"/>
  <headerFooter alignWithMargins="0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59999389629810485"/>
  </sheetPr>
  <dimension ref="A1:F21"/>
  <sheetViews>
    <sheetView view="pageBreakPreview" zoomScale="130" zoomScaleNormal="100" zoomScaleSheetLayoutView="130" workbookViewId="0">
      <selection activeCell="D5" sqref="D5:E5"/>
    </sheetView>
  </sheetViews>
  <sheetFormatPr baseColWidth="10" defaultColWidth="10.88671875" defaultRowHeight="12" x14ac:dyDescent="0.25"/>
  <cols>
    <col min="1" max="1" width="55.6640625" style="2" customWidth="1"/>
    <col min="2" max="2" width="8.109375" style="6" customWidth="1"/>
    <col min="3" max="4" width="10.88671875" style="2"/>
    <col min="5" max="5" width="13.33203125" style="2" customWidth="1"/>
    <col min="6" max="6" width="9.88671875" style="2" customWidth="1"/>
    <col min="7" max="16384" width="10.88671875" style="2"/>
  </cols>
  <sheetData>
    <row r="1" spans="1:6" ht="8.4" customHeight="1" x14ac:dyDescent="0.25">
      <c r="A1" s="3"/>
      <c r="C1" s="3"/>
      <c r="D1" s="3"/>
      <c r="E1" s="3"/>
      <c r="F1" s="3"/>
    </row>
    <row r="2" spans="1:6" ht="50.4" customHeight="1" x14ac:dyDescent="0.25">
      <c r="A2" s="538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38"/>
      <c r="C2" s="538"/>
      <c r="D2" s="538"/>
      <c r="E2" s="538"/>
      <c r="F2" s="3"/>
    </row>
    <row r="3" spans="1:6" ht="7.95" customHeight="1" thickBot="1" x14ac:dyDescent="0.3">
      <c r="A3" s="5"/>
      <c r="B3" s="5"/>
      <c r="C3" s="5"/>
      <c r="D3" s="5"/>
      <c r="E3" s="3"/>
      <c r="F3" s="3"/>
    </row>
    <row r="4" spans="1:6" ht="23.4" customHeight="1" thickBot="1" x14ac:dyDescent="0.3">
      <c r="A4" s="525" t="s">
        <v>343</v>
      </c>
      <c r="B4" s="526"/>
      <c r="C4" s="526"/>
      <c r="D4" s="526"/>
      <c r="E4" s="527"/>
      <c r="F4" s="3"/>
    </row>
    <row r="5" spans="1:6" ht="15" customHeight="1" x14ac:dyDescent="0.25">
      <c r="A5" s="541" t="s">
        <v>30</v>
      </c>
      <c r="B5" s="543" t="s">
        <v>13</v>
      </c>
      <c r="C5" s="543" t="s">
        <v>8</v>
      </c>
      <c r="D5" s="543" t="s">
        <v>344</v>
      </c>
      <c r="E5" s="545"/>
      <c r="F5" s="3"/>
    </row>
    <row r="6" spans="1:6" ht="15" customHeight="1" thickBot="1" x14ac:dyDescent="0.3">
      <c r="A6" s="542"/>
      <c r="B6" s="544"/>
      <c r="C6" s="544"/>
      <c r="D6" s="204" t="s">
        <v>11</v>
      </c>
      <c r="E6" s="205" t="s">
        <v>6</v>
      </c>
      <c r="F6" s="3"/>
    </row>
    <row r="7" spans="1:6" ht="15" customHeight="1" x14ac:dyDescent="0.25">
      <c r="A7" s="238" t="s">
        <v>269</v>
      </c>
      <c r="B7" s="211" t="s">
        <v>13</v>
      </c>
      <c r="C7" s="239">
        <v>4</v>
      </c>
      <c r="D7" s="240">
        <v>0</v>
      </c>
      <c r="E7" s="241">
        <f>ROUND(C7*D7,2)</f>
        <v>0</v>
      </c>
      <c r="F7" s="3"/>
    </row>
    <row r="8" spans="1:6" ht="15" customHeight="1" x14ac:dyDescent="0.25">
      <c r="A8" s="261" t="s">
        <v>237</v>
      </c>
      <c r="B8" s="163" t="s">
        <v>102</v>
      </c>
      <c r="C8" s="164">
        <v>39</v>
      </c>
      <c r="D8" s="167">
        <v>0</v>
      </c>
      <c r="E8" s="233">
        <f>ROUND(C8*D8,2)</f>
        <v>0</v>
      </c>
      <c r="F8" s="3"/>
    </row>
    <row r="9" spans="1:6" ht="15" customHeight="1" x14ac:dyDescent="0.25">
      <c r="A9" s="49" t="s">
        <v>238</v>
      </c>
      <c r="B9" s="163" t="s">
        <v>102</v>
      </c>
      <c r="C9" s="164">
        <v>39</v>
      </c>
      <c r="D9" s="167">
        <v>0</v>
      </c>
      <c r="E9" s="233">
        <f>ROUND(C9*D9*C7,2)</f>
        <v>0</v>
      </c>
      <c r="F9" s="3"/>
    </row>
    <row r="10" spans="1:6" ht="15" customHeight="1" thickBot="1" x14ac:dyDescent="0.3">
      <c r="A10" s="539" t="s">
        <v>14</v>
      </c>
      <c r="B10" s="540"/>
      <c r="C10" s="540"/>
      <c r="D10" s="262" t="s">
        <v>16</v>
      </c>
      <c r="E10" s="263">
        <f>SUM(E7:E9)</f>
        <v>0</v>
      </c>
      <c r="F10" s="3"/>
    </row>
    <row r="11" spans="1:6" ht="15" customHeight="1" x14ac:dyDescent="0.25"/>
    <row r="12" spans="1:6" ht="24" customHeight="1" x14ac:dyDescent="0.25">
      <c r="A12" s="505" t="s">
        <v>278</v>
      </c>
      <c r="B12" s="505"/>
      <c r="C12" s="505"/>
      <c r="D12" s="505"/>
      <c r="E12" s="505"/>
      <c r="F12" s="505"/>
    </row>
    <row r="13" spans="1:6" ht="15" customHeight="1" x14ac:dyDescent="0.25">
      <c r="C13" s="18"/>
    </row>
    <row r="14" spans="1:6" ht="15" customHeight="1" x14ac:dyDescent="0.25"/>
    <row r="15" spans="1:6" ht="15" customHeight="1" x14ac:dyDescent="0.25">
      <c r="B15" s="2"/>
    </row>
    <row r="16" spans="1:6" ht="15" customHeight="1" x14ac:dyDescent="0.25">
      <c r="B16" s="2"/>
    </row>
    <row r="17" spans="2:2" ht="15" customHeight="1" x14ac:dyDescent="0.25">
      <c r="B17" s="2"/>
    </row>
    <row r="18" spans="2:2" ht="15" customHeight="1" x14ac:dyDescent="0.25">
      <c r="B18" s="2"/>
    </row>
    <row r="19" spans="2:2" ht="15" customHeight="1" x14ac:dyDescent="0.25">
      <c r="B19" s="2"/>
    </row>
    <row r="20" spans="2:2" ht="15" customHeight="1" x14ac:dyDescent="0.25">
      <c r="B20" s="2"/>
    </row>
    <row r="21" spans="2:2" ht="15" customHeight="1" x14ac:dyDescent="0.25"/>
  </sheetData>
  <mergeCells count="8">
    <mergeCell ref="A12:F12"/>
    <mergeCell ref="A2:E2"/>
    <mergeCell ref="A4:E4"/>
    <mergeCell ref="A10:C10"/>
    <mergeCell ref="A5:A6"/>
    <mergeCell ref="B5:B6"/>
    <mergeCell ref="C5:C6"/>
    <mergeCell ref="D5:E5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scale="8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J16"/>
  <sheetViews>
    <sheetView view="pageBreakPreview" zoomScale="106" zoomScaleSheetLayoutView="106" workbookViewId="0">
      <selection activeCell="A16" sqref="A16:E16"/>
    </sheetView>
  </sheetViews>
  <sheetFormatPr baseColWidth="10" defaultColWidth="10.88671875" defaultRowHeight="12" x14ac:dyDescent="0.25"/>
  <cols>
    <col min="1" max="1" width="55.6640625" style="2" customWidth="1"/>
    <col min="2" max="2" width="8.109375" style="6" customWidth="1"/>
    <col min="3" max="3" width="10.88671875" style="2"/>
    <col min="4" max="4" width="13" style="2" customWidth="1"/>
    <col min="5" max="5" width="13.33203125" style="2" customWidth="1"/>
    <col min="6" max="6" width="17.6640625" style="2" customWidth="1"/>
    <col min="7" max="16384" width="10.88671875" style="2"/>
  </cols>
  <sheetData>
    <row r="1" spans="1:10" ht="7.95" customHeight="1" x14ac:dyDescent="0.25">
      <c r="A1" s="3"/>
      <c r="C1" s="3"/>
      <c r="D1" s="3"/>
      <c r="E1" s="3"/>
      <c r="F1" s="3"/>
    </row>
    <row r="2" spans="1:10" ht="54.6" customHeight="1" x14ac:dyDescent="0.25">
      <c r="A2" s="538" t="str">
        <f>Datos!B2</f>
        <v>“SUR FISCALIZACIÓN DE LA CONSTRUCCIÓN DE CASA DE MÁQUINAS, OBRAS CIVILES COMPLEMENTARIAS, MONTAJE ELECTROMECÁNICO, ELEMENTOS COMPLEMENTARIOS ELECTROMECÁNICOS, COMISIONAMIENTO Y PUESTA EN OPERACIÓN DE LA CENTRAL SAN ANTONIO”</v>
      </c>
      <c r="B2" s="538"/>
      <c r="C2" s="538"/>
      <c r="D2" s="538"/>
      <c r="E2" s="538"/>
      <c r="F2" s="3"/>
    </row>
    <row r="3" spans="1:10" ht="8.4" customHeight="1" thickBot="1" x14ac:dyDescent="0.3">
      <c r="A3" s="5"/>
      <c r="B3" s="5"/>
      <c r="C3" s="5"/>
      <c r="D3" s="5"/>
      <c r="E3" s="3"/>
      <c r="F3" s="3"/>
    </row>
    <row r="4" spans="1:10" ht="26.4" customHeight="1" thickBot="1" x14ac:dyDescent="0.3">
      <c r="A4" s="491" t="s">
        <v>12</v>
      </c>
      <c r="B4" s="492"/>
      <c r="C4" s="492"/>
      <c r="D4" s="492"/>
      <c r="E4" s="493"/>
      <c r="F4" s="3"/>
    </row>
    <row r="5" spans="1:10" ht="15" customHeight="1" x14ac:dyDescent="0.25">
      <c r="A5" s="541" t="s">
        <v>30</v>
      </c>
      <c r="B5" s="543" t="s">
        <v>13</v>
      </c>
      <c r="C5" s="543" t="s">
        <v>8</v>
      </c>
      <c r="D5" s="543" t="s">
        <v>15</v>
      </c>
      <c r="E5" s="545"/>
      <c r="F5" s="3"/>
    </row>
    <row r="6" spans="1:10" ht="15" customHeight="1" thickBot="1" x14ac:dyDescent="0.3">
      <c r="A6" s="542"/>
      <c r="B6" s="544"/>
      <c r="C6" s="544"/>
      <c r="D6" s="204" t="s">
        <v>11</v>
      </c>
      <c r="E6" s="205" t="s">
        <v>6</v>
      </c>
      <c r="F6" s="3"/>
    </row>
    <row r="7" spans="1:10" ht="15" customHeight="1" x14ac:dyDescent="0.25">
      <c r="A7" s="238" t="str">
        <f>'ANEXO SYS'!A5</f>
        <v>COSTOS DEL CONCURSO Y DEL CONTRATO</v>
      </c>
      <c r="B7" s="211" t="s">
        <v>19</v>
      </c>
      <c r="C7" s="239">
        <v>1</v>
      </c>
      <c r="D7" s="240">
        <f>'ANEXO SYS'!E8</f>
        <v>0</v>
      </c>
      <c r="E7" s="241">
        <f>ROUND(C7*D7,2)</f>
        <v>0</v>
      </c>
      <c r="F7" s="3"/>
      <c r="J7" s="24"/>
    </row>
    <row r="8" spans="1:10" ht="27" customHeight="1" x14ac:dyDescent="0.25">
      <c r="A8" s="216" t="str">
        <f>'ANEXO SYS'!A9</f>
        <v>GASTOS ALIMENTACIÓN</v>
      </c>
      <c r="B8" s="163" t="s">
        <v>19</v>
      </c>
      <c r="C8" s="164">
        <v>1</v>
      </c>
      <c r="D8" s="168">
        <f>'ANEXO SYS'!E11</f>
        <v>0</v>
      </c>
      <c r="E8" s="233">
        <f t="shared" ref="E8:E12" si="0">ROUND(C8*D8,2)</f>
        <v>0</v>
      </c>
      <c r="F8" s="3"/>
    </row>
    <row r="9" spans="1:10" ht="15" customHeight="1" x14ac:dyDescent="0.25">
      <c r="A9" s="49" t="str">
        <f>'ANEXO SYS'!A12</f>
        <v>SERVICIOS BÁSICOS OFICINAS Y CAMPAMENTOS PROYECTO</v>
      </c>
      <c r="B9" s="163" t="s">
        <v>19</v>
      </c>
      <c r="C9" s="164">
        <v>1</v>
      </c>
      <c r="D9" s="167">
        <f>'ANEXO SYS'!E17</f>
        <v>0</v>
      </c>
      <c r="E9" s="233">
        <f t="shared" si="0"/>
        <v>0</v>
      </c>
      <c r="F9" s="3"/>
      <c r="J9" s="24"/>
    </row>
    <row r="10" spans="1:10" ht="15" customHeight="1" x14ac:dyDescent="0.25">
      <c r="A10" s="49" t="str">
        <f>'ANEXO SYS'!A18</f>
        <v>GARANTÍAS</v>
      </c>
      <c r="B10" s="163" t="s">
        <v>19</v>
      </c>
      <c r="C10" s="164">
        <v>1</v>
      </c>
      <c r="D10" s="167">
        <f>'ANEXO SYS'!E21</f>
        <v>0</v>
      </c>
      <c r="E10" s="233">
        <f t="shared" si="0"/>
        <v>0</v>
      </c>
      <c r="F10" s="180"/>
    </row>
    <row r="11" spans="1:10" ht="15" customHeight="1" x14ac:dyDescent="0.25">
      <c r="A11" s="49" t="str">
        <f>'ANEXO SYS'!A23</f>
        <v>INVESTIGACIONES DE CAMPO Y LABORATORIO*</v>
      </c>
      <c r="B11" s="163" t="s">
        <v>19</v>
      </c>
      <c r="C11" s="164">
        <v>1</v>
      </c>
      <c r="D11" s="167">
        <f>'ANEXO SYS'!E27</f>
        <v>0</v>
      </c>
      <c r="E11" s="233">
        <f t="shared" si="0"/>
        <v>0</v>
      </c>
      <c r="F11" s="180">
        <f>E11+E12</f>
        <v>0</v>
      </c>
    </row>
    <row r="12" spans="1:10" ht="15" customHeight="1" thickBot="1" x14ac:dyDescent="0.3">
      <c r="A12" s="234" t="str">
        <f>'ANEXO SYS'!A28</f>
        <v>GASTOS COMPROBABLES Y REEMBOLSABLES*</v>
      </c>
      <c r="B12" s="218" t="s">
        <v>19</v>
      </c>
      <c r="C12" s="235">
        <v>1</v>
      </c>
      <c r="D12" s="236">
        <f>'ANEXO SYS'!E33</f>
        <v>0</v>
      </c>
      <c r="E12" s="237">
        <f t="shared" si="0"/>
        <v>0</v>
      </c>
      <c r="F12" s="3"/>
    </row>
    <row r="13" spans="1:10" ht="15" customHeight="1" thickBot="1" x14ac:dyDescent="0.3">
      <c r="A13" s="547" t="s">
        <v>14</v>
      </c>
      <c r="B13" s="548"/>
      <c r="C13" s="548"/>
      <c r="D13" s="225" t="s">
        <v>16</v>
      </c>
      <c r="E13" s="242">
        <f>SUM(E7:E12)</f>
        <v>0</v>
      </c>
      <c r="F13" s="3"/>
    </row>
    <row r="14" spans="1:10" ht="15" customHeight="1" x14ac:dyDescent="0.25">
      <c r="A14" s="13"/>
      <c r="B14" s="13"/>
      <c r="C14" s="13"/>
      <c r="D14" s="177"/>
      <c r="E14" s="178"/>
      <c r="F14" s="3"/>
    </row>
    <row r="15" spans="1:10" ht="15" customHeight="1" x14ac:dyDescent="0.25">
      <c r="A15" s="179" t="s">
        <v>265</v>
      </c>
      <c r="B15" s="179"/>
      <c r="C15" s="179"/>
      <c r="D15" s="179"/>
      <c r="E15" s="179"/>
      <c r="F15" s="3"/>
    </row>
    <row r="16" spans="1:10" ht="33.6" customHeight="1" x14ac:dyDescent="0.25">
      <c r="A16" s="546" t="s">
        <v>266</v>
      </c>
      <c r="B16" s="546"/>
      <c r="C16" s="546"/>
      <c r="D16" s="546"/>
      <c r="E16" s="546"/>
      <c r="F16" s="3"/>
    </row>
  </sheetData>
  <mergeCells count="8">
    <mergeCell ref="A4:E4"/>
    <mergeCell ref="A2:E2"/>
    <mergeCell ref="A16:E16"/>
    <mergeCell ref="A13:C13"/>
    <mergeCell ref="D5:E5"/>
    <mergeCell ref="A5:A6"/>
    <mergeCell ref="B5:B6"/>
    <mergeCell ref="C5:C6"/>
  </mergeCells>
  <printOptions horizontalCentered="1" verticalCentered="1"/>
  <pageMargins left="0.9055118110236221" right="0.70866141732283472" top="0.74803149606299213" bottom="0.74803149606299213" header="0.51181102362204722" footer="0.51181102362204722"/>
  <pageSetup paperSize="9" scale="8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13</vt:i4>
      </vt:variant>
    </vt:vector>
  </HeadingPairs>
  <TitlesOfParts>
    <vt:vector size="29" baseType="lpstr">
      <vt:lpstr>Datos</vt:lpstr>
      <vt:lpstr>FORMULARIO</vt:lpstr>
      <vt:lpstr>CRONOGRAMA PERSONAL</vt:lpstr>
      <vt:lpstr>REMUNERACIONES PERSONAL TEC</vt:lpstr>
      <vt:lpstr>REMUNERACIONES PERSONAL ADM</vt:lpstr>
      <vt:lpstr>BENEFICIO O CARGAS SOCIALES</vt:lpstr>
      <vt:lpstr>VIAJES Y VIATICOS</vt:lpstr>
      <vt:lpstr>ARRENDAMIENTOS Y ALQUILER VEH</vt:lpstr>
      <vt:lpstr>SUBCONTRATOS Y SERVICIOS</vt:lpstr>
      <vt:lpstr>ANEXO SYS</vt:lpstr>
      <vt:lpstr>ANEXO LAB</vt:lpstr>
      <vt:lpstr>ARRENDAMIENTOS Y ALQ EQUIPOS</vt:lpstr>
      <vt:lpstr>SUMINISTRO DE MATERIALES</vt:lpstr>
      <vt:lpstr>REPRODUCCIONES Y PUBLICACIONES</vt:lpstr>
      <vt:lpstr>COSTOS INDIRECTOS - GG</vt:lpstr>
      <vt:lpstr>UTILIDAD EMPRESARIAL</vt:lpstr>
      <vt:lpstr>'ANEXO LAB'!Área_de_impresión</vt:lpstr>
      <vt:lpstr>'ARRENDAMIENTOS Y ALQ EQUIPOS'!Área_de_impresión</vt:lpstr>
      <vt:lpstr>'ARRENDAMIENTOS Y ALQUILER VEH'!Área_de_impresión</vt:lpstr>
      <vt:lpstr>'BENEFICIO O CARGAS SOCIALES'!Área_de_impresión</vt:lpstr>
      <vt:lpstr>'COSTOS INDIRECTOS - GG'!Área_de_impresión</vt:lpstr>
      <vt:lpstr>FORMULARIO!Área_de_impresión</vt:lpstr>
      <vt:lpstr>'REMUNERACIONES PERSONAL ADM'!Área_de_impresión</vt:lpstr>
      <vt:lpstr>'REMUNERACIONES PERSONAL TEC'!Área_de_impresión</vt:lpstr>
      <vt:lpstr>'REPRODUCCIONES Y PUBLICACIONES'!Área_de_impresión</vt:lpstr>
      <vt:lpstr>'SUBCONTRATOS Y SERVICIOS'!Área_de_impresión</vt:lpstr>
      <vt:lpstr>'SUMINISTRO DE MATERIALES'!Área_de_impresión</vt:lpstr>
      <vt:lpstr>'UTILIDAD EMPRESARIAL'!Área_de_impresión</vt:lpstr>
      <vt:lpstr>'VIAJES Y VIATICOS'!Área_de_impresión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Acarrillo</dc:creator>
  <cp:lastModifiedBy>Tatiana Bustamante</cp:lastModifiedBy>
  <cp:lastPrinted>2023-01-18T17:12:12Z</cp:lastPrinted>
  <dcterms:created xsi:type="dcterms:W3CDTF">2010-03-23T17:44:43Z</dcterms:created>
  <dcterms:modified xsi:type="dcterms:W3CDTF">2026-01-29T22:43:03Z</dcterms:modified>
</cp:coreProperties>
</file>